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ozabal" reservationPassword="0"/>
  <workbookPr/>
  <bookViews>
    <workbookView xWindow="240" yWindow="120" windowWidth="14940" windowHeight="9225" activeTab="0"/>
  </bookViews>
  <sheets>
    <sheet name="Rekapitulace" sheetId="1" r:id="rId1"/>
    <sheet name="SO 001_SO 001.1 (PVH)" sheetId="2" r:id="rId2"/>
    <sheet name="SO 101_SO 101.1 (PVH)" sheetId="3" r:id="rId3"/>
    <sheet name="SO 101_SO 101.2 (PVD)" sheetId="4" r:id="rId4"/>
    <sheet name="SO 101_SO 101.3 (NN)" sheetId="5" r:id="rId5"/>
    <sheet name="SO 201_SO 201.1 (PVH)" sheetId="6" r:id="rId6"/>
    <sheet name="SO 201_SO 201.3 (NN)" sheetId="7" r:id="rId7"/>
    <sheet name="SO 202_SO 202.1 (PVH)" sheetId="8" r:id="rId8"/>
    <sheet name="SO 202_SO 202.3 (NN)" sheetId="9" r:id="rId9"/>
    <sheet name="SO 301_SO 301.1 (PVH)" sheetId="10" r:id="rId10"/>
    <sheet name="SO 401_SO 401.1 (PVH)" sheetId="11" r:id="rId11"/>
    <sheet name="SO 402_SO 402 (PVD)" sheetId="12" r:id="rId12"/>
    <sheet name="SO 410_SO 410.2 (PVD)" sheetId="13" r:id="rId13"/>
    <sheet name="SO 410_SO 410.3 (NN)" sheetId="14" r:id="rId14"/>
    <sheet name="SO 800_SO 800.1 (PVH)" sheetId="15" r:id="rId15"/>
    <sheet name="SO 800_SO 800.3 (NN)" sheetId="16" r:id="rId16"/>
    <sheet name="VON_VON.1 (PVH)" sheetId="17" r:id="rId17"/>
    <sheet name="VON_VON.2 (PVD)" sheetId="18" r:id="rId18"/>
    <sheet name="VON_VON.3 (NN)" sheetId="19" r:id="rId19"/>
  </sheets>
  <definedNames/>
  <calcPr/>
  <webPublishing/>
</workbook>
</file>

<file path=xl/sharedStrings.xml><?xml version="1.0" encoding="utf-8"?>
<sst xmlns="http://schemas.openxmlformats.org/spreadsheetml/2006/main" count="5601" uniqueCount="1376">
  <si>
    <t>Firma: Sweco a.s.</t>
  </si>
  <si>
    <t>Rekapitulace ceny</t>
  </si>
  <si>
    <t>Stavba: 11 6276 01 01_B - Modernizace silnice II/337 Třemošnice – hranice Pk _ část B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</si>
  <si>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</si>
  <si>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</si>
  <si>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</si>
  <si>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</si>
  <si>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</si>
  <si>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</si>
  <si>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</si>
  <si>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</si>
  <si>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</si>
  <si>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</si>
  <si>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</si>
  <si>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</si>
  <si>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11 6276 01 01_B</t>
  </si>
  <si>
    <t>Modernizace silnice II/337 Třemošnice – hranice Pk _ část B</t>
  </si>
  <si>
    <t>O</t>
  </si>
  <si>
    <t>Objekt:</t>
  </si>
  <si>
    <t>SO 001</t>
  </si>
  <si>
    <t>Příprava staveniště</t>
  </si>
  <si>
    <t>O1</t>
  </si>
  <si>
    <t>Rozpočet:</t>
  </si>
  <si>
    <t>0,00</t>
  </si>
  <si>
    <t>15,00</t>
  </si>
  <si>
    <t>21,00</t>
  </si>
  <si>
    <t>3</t>
  </si>
  <si>
    <t>2</t>
  </si>
  <si>
    <t>SO 001.1 (PVH)</t>
  </si>
  <si>
    <t>Příprava staveniště - Způsobilé výdaje - Přímé výdaje na hlavní část projektu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</si>
  <si>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</si>
  <si>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</si>
  <si>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</si>
  <si>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</si>
  <si>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</si>
  <si>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</si>
  <si>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</si>
  <si>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</si>
  <si>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</si>
  <si>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</si>
  <si>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</si>
  <si>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</si>
  <si>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</si>
  <si>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</si>
  <si>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</si>
  <si>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</si>
  <si>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</si>
  <si>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 xml:space="preserve">  SO 001.1 (PVH)</t>
  </si>
  <si>
    <t>SD</t>
  </si>
  <si>
    <t>Všeobecné konstrukce a práce</t>
  </si>
  <si>
    <t>P</t>
  </si>
  <si>
    <t>014102</t>
  </si>
  <si>
    <t/>
  </si>
  <si>
    <t>POPLATKY ZA SKLÁDKU</t>
  </si>
  <si>
    <t>T</t>
  </si>
  <si>
    <t>PP</t>
  </si>
  <si>
    <t>POPLATKY ZA RECYKLAČNÍ STŘEDISKO 
zemina, kamenivo, kamen</t>
  </si>
  <si>
    <t>VV</t>
  </si>
  <si>
    <t>dle pol. 11130: 22484,35*0,08*1,2=2 158,498 [A] 
dle pol. 966138: 2,5*2,6=6,500 [B] 
Celkem: A+B=2 164,998 [C]</t>
  </si>
  <si>
    <t>Zemní práce</t>
  </si>
  <si>
    <t>11120</t>
  </si>
  <si>
    <t>ODSTRANĚNÍ KŘOVIN</t>
  </si>
  <si>
    <t>M2</t>
  </si>
  <si>
    <t>vč. likvidace dřevní hmoty dle dispozic zhotovitele</t>
  </si>
  <si>
    <t>Smýcení křovin a odstranění náletů D kmene do 0,1m s odstraněním pařezů: 2654=2 654,000 [A]</t>
  </si>
  <si>
    <t>11130</t>
  </si>
  <si>
    <t>SEJMUTÍ DRNU</t>
  </si>
  <si>
    <t>vč. odvozu a uložení na recyklační středisko / trvalou skládku dle dispozic zhotovitele 
POZN.: Předpoklad vrchní část stávajících zatravněných ploch tl. cca 80mm (drn, degradovaná ornice nevhodná pro další použití)</t>
  </si>
  <si>
    <t>Odhumusování celk. tl. 230mm - vrchní část (dle tabulky kubatur: 22484,35=22 484,350 [A]</t>
  </si>
  <si>
    <t>11201</t>
  </si>
  <si>
    <t>KÁCENÍ STROMŮ D KMENE DO 0,5M S ODSTRANĚNÍM PAŘEZŮ</t>
  </si>
  <si>
    <t>KUS</t>
  </si>
  <si>
    <t>Kácení vzrostlých stromů s odstraněním pařezů D 0,31 - 0,5m: 9=9,000 [A]</t>
  </si>
  <si>
    <t>11202</t>
  </si>
  <si>
    <t>KÁCENÍ STROMŮ D KMENE DO 0,9M S ODSTRANĚNÍM PAŘEZŮ</t>
  </si>
  <si>
    <t>Kácení vzrostlých stromů s odstraněním pařezů D 0,51 - 0,9m: 2=2,000 [A]</t>
  </si>
  <si>
    <t>11204</t>
  </si>
  <si>
    <t>KÁCENÍ STROMŮ D KMENE DO 0,3M S ODSTRANĚNÍM PAŘEZŮ</t>
  </si>
  <si>
    <t>Kácení vzrostlých stromů s odstraněním pařezů D do 0,3m: 31=31,000 [A]</t>
  </si>
  <si>
    <t>7</t>
  </si>
  <si>
    <t>121104</t>
  </si>
  <si>
    <t>SEJMUTÍ ORNICE NEBO LESNÍ PŮDY S ODVOZEM DO 5KM</t>
  </si>
  <si>
    <t>M3</t>
  </si>
  <si>
    <t>vč. odvozu na meziskládku dle dispozic zhotovitele, vzdálenost uvedena orientačně 
POZN.: Předpoklad spodní část stávajících zatravněných ploch tl. cca 150mm (kvalitní zemina vhodná pro další použití)</t>
  </si>
  <si>
    <t>Odhumusování celk. tl. 230mm - spodní část (dle tabulky kubatur: 22484,35*0,15=3 372,653 [A]</t>
  </si>
  <si>
    <t>8</t>
  </si>
  <si>
    <t>12190</t>
  </si>
  <si>
    <t>PŘEVRSTVENÍ ORNICE</t>
  </si>
  <si>
    <t>ornice pro zpětné rozprostření - ochrana proti znehodnocení (dle pol. 121104): 3372,653=3 372,653 [A]</t>
  </si>
  <si>
    <t>17120</t>
  </si>
  <si>
    <t>ULOŽENÍ SYPANINY DO NÁSYPŮ A NA SKLÁDKY BEZ ZHUTNĚNÍ</t>
  </si>
  <si>
    <t>meziskládka</t>
  </si>
  <si>
    <t>dle pol. 121104: 3372,653=3 372,653 [A]</t>
  </si>
  <si>
    <t>Ostatní konstrukce a práce</t>
  </si>
  <si>
    <t>9111A3</t>
  </si>
  <si>
    <t>ZÁBRADLÍ SILNIČNÍ S VODOR MADLY - DEMONTÁŽ S PŘESUNEM</t>
  </si>
  <si>
    <t>M</t>
  </si>
  <si>
    <t>vč. příp. výplně 
vč. předání objednateli, resp. vč. likvidace dle dispozic zhotvitele - dle požadavku TDI/správce.</t>
  </si>
  <si>
    <t>Odsranění místních zábradlí v zástavbě (dle TZ): 58=58,000 [A]</t>
  </si>
  <si>
    <t>11</t>
  </si>
  <si>
    <t>911CA3</t>
  </si>
  <si>
    <t>SVODIDLO BETON, ÚROVEŇ ZADRŽ N2 VÝŠ 0,8M - DEMONTÁŽ S PŘESUNEM</t>
  </si>
  <si>
    <t>vč. likvidace dle dispozic zhotvitele (malé množství)</t>
  </si>
  <si>
    <t>Odstranění betonového svodidla v prostoru náměstí v Ronově: 4,0=4,000 [A]</t>
  </si>
  <si>
    <t>12</t>
  </si>
  <si>
    <t>914213</t>
  </si>
  <si>
    <t>DOPRAVNÍ ZNAČKY ZVĚTŠENÉ VELIKOSTI OCELOVÉ - DEMONTÁŽ</t>
  </si>
  <si>
    <t>vč. předání majiteli / správci, resp. vč. likvidace dle dispozic zhotovitele</t>
  </si>
  <si>
    <t>Odstranění reklam v rozsahu záboru: 8=8,000 [A]</t>
  </si>
  <si>
    <t>13</t>
  </si>
  <si>
    <t>93723.R</t>
  </si>
  <si>
    <t>DEMONTÁŽ KOŠE NA ODPADKY</t>
  </si>
  <si>
    <t>vč. předání správci, resp. vč. likvidace dle dispozic zhotovitele</t>
  </si>
  <si>
    <t>Odstranění plastového odpadkového koše: 1=1,000 [A]</t>
  </si>
  <si>
    <t>14</t>
  </si>
  <si>
    <t>966138</t>
  </si>
  <si>
    <t>BOURÁNÍ KONSTRUKCÍ Z KAMENE NA MC S ODVOZEM DO 20KM</t>
  </si>
  <si>
    <t>vč. odvozu a uložení na recyklační středisko / trvalou skládku dle dispozic zhotovitele, vzdálenost uvedena orientačně</t>
  </si>
  <si>
    <t>Odstranění nefunkční kamenné zídky tvořící pevnou překážku (Závratec km 5,120 - 5,130 vlevo): 10,0*0,25=2,500 [A]</t>
  </si>
  <si>
    <t>SO 101</t>
  </si>
  <si>
    <t>Silnice II/337</t>
  </si>
  <si>
    <t>SO 101.1 (PVH)</t>
  </si>
  <si>
    <t>Silnice II/337 - Způsobilé výdaje - Přímé výdaje na hlavní část projektu</t>
  </si>
  <si>
    <t xml:space="preserve">  SO 101.1 (PVH)</t>
  </si>
  <si>
    <t>a</t>
  </si>
  <si>
    <t>POPLATKY ZA RECYKLAČNÍ STŘEDISKO 
beton, železobeton</t>
  </si>
  <si>
    <t>dle pol. 113158: 85,5*2,4=205,200 [A] 
dle pol. 113188: 85,2*2,4=204,480 [B] 
dle pol. 966158: 45,0*2,4=108,000 [C] 
dle pol. 966168: 15,0*2,5=37,500 [D] 
dle pol. 966346: 16,7*0,25*2,4=10,020 [E] 
dle pol. 966357: 171,6*0,32*2,4=131,789 [F] 
dle pol. 966358: 63,6*0,38*2,4=58,003 [G] 
dle pol. 96636: 4,9*0,63*2,4=7,409 [H] 
dle pol. 96687: 9*0,8*2,4=17,280 [I] 
dle pol. 969234: 29,7*0,1*2,4=7,128 [J] 
Celkem: A+B+C+D+E+F+G+H+I+J=786,809 [K]</t>
  </si>
  <si>
    <t>b</t>
  </si>
  <si>
    <t>POPLATKY ZA RECYKLAČNÍ STŘEDISKO 
asfalty</t>
  </si>
  <si>
    <t>dle pol. 113138: 85,0*2,3=195,500 [A]</t>
  </si>
  <si>
    <t>c</t>
  </si>
  <si>
    <t>SO 101.1 
dle pol. 113328: 7569,897*2,1=15 896,784 [A] 
dle pol. 113378: 983,256*2,6=2 556,466 [B] 
dle pol. 122738: 6470,952*1,8=11 647,714 [C] 
dle pol. 122838: 1698,288*1,8=3 056,918 [D] 
dle pol. 123738: 2657,78*1,8=4 784,004 [E] 
dle pol. 132738: 424,501*1,8=764,102 [F] 
dle pol. 132838: 181,929*1,8=327,472 [G] 
dle pol. 133738: 17,217*1,8=30,991 [H] 
dle pol. 133838: 7,379*1,8=13,282 [I] 
dle pol. 21264: 4284,0*0,25*1,8=1 927,800 [J] 
dle pol. 966138: 20,0*2,6=52,000 [K] 
Mezisoučet: A+B+C+D+E+F+G+H+I+J+K=41 057,533 [L] 
SO 101.3 
dle pol. 12932: 100*0,5*1,8=90,000 [M] 
dle pol. 129958: 50*0,25*1,8=22,500 [N] 
Mezisoučet: M+N=112,500 [O] 
Celkem: L+O=41 170,033 [P]</t>
  </si>
  <si>
    <t>113138</t>
  </si>
  <si>
    <t>ODSTRANĚNÍ KRYTU ZPEVNĚNÝCH PLOCH S ASFALT POJIVEM, ODVOZ DO 20KM</t>
  </si>
  <si>
    <t>Vybourání obrusných a ložních vrstev stáv. chodníků (vč. příp. PM) v prům. tl. 100mm - odhad: 850*0,1=85,000 [A]</t>
  </si>
  <si>
    <t>113158</t>
  </si>
  <si>
    <t>ODSTRANĚNÍ KRYTU ZPEVNĚNÝCH PLOCH Z BETONU, ODVOZ DO 20KM</t>
  </si>
  <si>
    <t>Vybourání stáv. betonových chodníků a ploch v prům. tl. 150mm - odhad: 570*0,15=85,500 [A]</t>
  </si>
  <si>
    <t>113188</t>
  </si>
  <si>
    <t>ODSTRANĚNÍ KRYTU ZPEVNĚNÝCH PLOCH Z DLAŽDIC, ODVOZ DO 20KM</t>
  </si>
  <si>
    <t>Vybourání dlažby stáv. chodníků v prům. tl. 60mm - odhad: 1420*0,06=85,200 [A]</t>
  </si>
  <si>
    <t>113324</t>
  </si>
  <si>
    <t>ODSTRAN PODKL ZPEVNĚNÝCH PLOCH Z KAMENIVA NESTMEL, ODVOZ DO 5KM</t>
  </si>
  <si>
    <t>vč. odvozu a uložení na meziskládku dle dispozic zhotovitele, vzdálenost uvedena orientačně 
POZN.: Materiál bude použit pro realizaci výměny podloží vozovky. Součástí položky je i výběr vhodného materiálu! 
Výpočet celkového objemu podkladní ŠD viz. pol. 113328.</t>
  </si>
  <si>
    <t>Materiál použitý pro výměnu podloží vozovky celkem (dle tabulky kubatur): 2657,78=2 657,780 [A] 
Odpočet vyzískaného penetračního makadamu (dle pol. 113334): -2120,147=-2 120,147 [B] 
Celkem: A+B=537,633 [C]</t>
  </si>
  <si>
    <t>113328</t>
  </si>
  <si>
    <t>ODSTRAN PODKL ZPEVNĚNÝCH PLOCH Z KAMENIVA NESTMEL, ODVOZ DO 20KM</t>
  </si>
  <si>
    <t>Vybourání podkladní ŠD v prům tl. 320mm (dle tabulky kubatur - dle průzkumů poměrná část 89%), ve výměře zahrnuto i bourané podloží chodníků: 28467,45*0,32*0,89=8 107,530 [A] 
Odpočet materiálu určeného pro výměnu podloží vozovky (dle pol. 113324): -537,633=- 537,633 [B] 
Celkem: A+B=7 569,897 [C]</t>
  </si>
  <si>
    <t>113334</t>
  </si>
  <si>
    <t>ODSTRAN PODKL ZPEVNĚNÝCH PLOCH S ASFALT POJIVEM, ODVOZ DO 5KM</t>
  </si>
  <si>
    <t>vč. odvozu a uložení na meziskládku dle dispozic zhotovitele, vzdálenost uvedena orientačně 
POZN.: Materiál bude použit pro realizaci výměny podloží vozovky.</t>
  </si>
  <si>
    <t>Vybourání penetračního makadamu - 
- v prům tl. 60mm (dle tabulky kubatur): 28467,45*0,06=1 708,047 [A] 
- v prům tl. 320mm (dle tabulky kubatur - dle průzkumů poměrná část 11%), ve výměře zahrnuto i bourané podloží chodníků: 28467,45*0,32*0,11=1 002,054 [B] 
Odpočet výměry dlažebních kostek v intravilánu, cca 60%, 60mm z tl. kostek: -16387,6*0,6*0,06=- 589,954 [C] 
Celkem: A+B+C=2 120,147 [D]</t>
  </si>
  <si>
    <t>113378</t>
  </si>
  <si>
    <t>ODSTRAN PODKLADU ZPEVNĚNÝCH PLOCH Z DLAŽEB KOSTEK, ODVOZ DO 20KM</t>
  </si>
  <si>
    <t>Vybourání podkladních dlažebních kostek v intravilánu, cca 60%, tl. kostek 100mm: 16387,6*0,6*0,1=983,256 [A]</t>
  </si>
  <si>
    <t>113724</t>
  </si>
  <si>
    <t>FRÉZOVÁNÍ ZPEVNĚNÝCH PLOCH ASFALTOVÝCH, ODVOZ DO 5KM</t>
  </si>
  <si>
    <t>vč. odvozu a uložení na meziskládku dle dispozic zhotovitele, vzdálenost uvedena orientačně 
Výpočet celkového objemu frézované viz. pol. 113728.b.</t>
  </si>
  <si>
    <t>Materiál z frézování pro realizaci - 
- zpevněných sjezdů (mimo obec) tl. 60mm: 489,0*0,06=29,340 [A] 
- zpevnění krajnic tl. 100mm: 3260*0,1=326,000 [B] 
Celkem: A+B=355,340 [C]</t>
  </si>
  <si>
    <t>113728</t>
  </si>
  <si>
    <t>FRÉZOVÁNÍ ZPEVNĚNÝCH PLOCH ASFALTOVÝCH, ODVOZ DO 20KM</t>
  </si>
  <si>
    <t>vč. odvozu a uložení na obalovně s provozním zařízením pro použití znovuzískané asfaltové směsi dle dispozic zhotovitele, vzdálenost uvedena orientačně 
Výpočet celkového objemu frézované viz. pol. 113728.b.</t>
  </si>
  <si>
    <t>Materiál z frézování použitý do obrusných a ložných vrstev (15%, resp. 25%): (11651,6*0,05+489,0*0,06)*0,15+(29882,212*0,06+30113,824*0,06)*0,25=991,729 [A]</t>
  </si>
  <si>
    <t>vč. odvozu a uložení na deponii určenou zadavatelem - Bojanov-Hůrky, vzdálenost do 20km</t>
  </si>
  <si>
    <t>Frézování obrusných a ložných vrstev v prům tl. 112mm (dle tabulky kubatur): 28467,45*0,112=3 188,354 [A] 
Odpočet materiálu z frézování pro realizaci zpevnění ploch (dle pol. 113724): -355,34=- 355,340 [B] 
Odpočet materiálu z frézování pro použití do nových obrusných a ložných vrstev (dle pol. 113728.a): -991,729=- 991,729 [C] 
Odpočet výměry dlažebních kostek v intravilánu, cca 60%, 40mm z tl. kostek: -16387,6*0,6*0,04=- 393,302 [D] 
Celkem: A+B+C+D=1 447,983 [E]</t>
  </si>
  <si>
    <t>113764</t>
  </si>
  <si>
    <t>FRÉZOVÁNÍ DRÁŽKY PRŮŘEZU DO 400MM2 V ASFALTOVÉ VOZOVCE</t>
  </si>
  <si>
    <t>příprava drážky pro zálivku, vč. vyčištění drážky a likvidace odpadu (rozměry min. 12/25 mm)</t>
  </si>
  <si>
    <t>Napojení vozovky na stávající stav: 670,0=670,000 [A]</t>
  </si>
  <si>
    <t>15</t>
  </si>
  <si>
    <t>122734</t>
  </si>
  <si>
    <t>ODKOPÁVKY A PROKOPÁVKY OBECNÉ TŘ. I, ODVOZ DO 5KM</t>
  </si>
  <si>
    <t>vč. odvozu na meziskládku dle dispozic zhotovitele, vzdálenost uvedena orientačně 
POZN.: Součástí položky je i výběr vhodného materiálu! 
Výpočet celkového objemu výkopů viz. pol. 122738.</t>
  </si>
  <si>
    <t>Materiál pro zpětné použití (násypy, dosypávky) - předp. 50% z celkové výměry v tř. těž. I.: (2580,40+1182,02)*0,5=1 881,210 [A]</t>
  </si>
  <si>
    <t>16</t>
  </si>
  <si>
    <t>122738</t>
  </si>
  <si>
    <t>ODKOPÁVKY A PROKOPÁVKY OBECNÉ TŘ. I, ODVOZ DO 20KM</t>
  </si>
  <si>
    <t>vč. odvozu na recyklační středisko / trvalou skládku dle dispozic zhotovitele, vzdálenost uvedena orientačně 
POZN.: Předpoklad třídy těžitelnosti I. v rozsahu 70%</t>
  </si>
  <si>
    <t>Odkopávky/prokopávky - výkop (dle tabulky kubatur): 11931,66*0,7=8 352,162 [A] 
Odpočet materiálu pro zpětné použití (násypy, dosypávky) - předp. 50% z celkové výměry v tř. těž. I.: -(2580,40+1182,02)*0,5=-1 881,210 [B] 
Celkem: A+B=6 470,952 [C]</t>
  </si>
  <si>
    <t>17</t>
  </si>
  <si>
    <t>122834</t>
  </si>
  <si>
    <t>ODKOPÁVKY A PROKOPÁVKY OBECNÉ TŘ. II, ODVOZ DO 5KM</t>
  </si>
  <si>
    <t>vč. odvozu na meziskládku dle dispozic zhotovitele, vzdálenost uvedena orientačně 
POZN.: Součástí položky je i výběr vhodného materiálu! 
Výpočet celkového objemu výkopů viz. pol. 122838.</t>
  </si>
  <si>
    <t>Materiál pro zpětné použití (násypy, dosypávky) - předp. 50% z celkové výměry v tř. těž. II.: (2580,40+1182,02)*0,5=1 881,210 [A]</t>
  </si>
  <si>
    <t>18</t>
  </si>
  <si>
    <t>122838</t>
  </si>
  <si>
    <t>ODKOPÁVKY A PROKOPÁVKY OBECNÉ TŘ. II, ODVOZ DO 20KM</t>
  </si>
  <si>
    <t>vč. odvozu na recyklační středisko / trvalou skládku dle dispozic zhotovitele, vzdálenost uvedena orientačně 
POZN.: Předpoklad třídy těžitelnosti II. v rozsahu 30%</t>
  </si>
  <si>
    <t>Odkopávky/prokopávky - výkop (dle tabulky kubatur): 11931,66*0,3=3 579,498 [A] 
Odpočet materiálu pro zpětné použití (násypy, dosypávky) - předp. 50% z celkové výměry v tř. těž. II.: -(2580,40+1182,02)*0,5=-1 881,210 [B] 
Celkem: A+B=1 698,288 [C]</t>
  </si>
  <si>
    <t>19</t>
  </si>
  <si>
    <t>123738</t>
  </si>
  <si>
    <t>ODKOP PRO SPOD STAVBU SILNIC A ŽELEZNIC TŘ. I, ODVOZ DO 20KM</t>
  </si>
  <si>
    <t>vč. odvozu na recyklační středisko / trvalou skládku dle dispozic zhotovitele, vzdálenost uvedena orientačně</t>
  </si>
  <si>
    <t>Odkop pro výměnu podloží vozovky (dle tabulky kubatur): 2657,78=2 657,780 [A]</t>
  </si>
  <si>
    <t>20</t>
  </si>
  <si>
    <t>125734</t>
  </si>
  <si>
    <t>VYKOPÁVKY ZE ZEMNÍKŮ A SKLÁDEK TŘ. I, ODVOZ DO 5KM</t>
  </si>
  <si>
    <t>vč. dopravy z meziskládky (ŠD, PM - viz. pol. 113324 + 113334) dle dispozic zhotovitele, vzdálenost uvedena orientačně</t>
  </si>
  <si>
    <t>Materiál použitý pro výměnu podloží vozovky (dle tabulky kubatur): 2657,78=2 657,780 [A]</t>
  </si>
  <si>
    <t>21</t>
  </si>
  <si>
    <t>vč. dopravy z meziskládky (zeminy) dle dispozic zhotovitele, vzdálenost uvedena orientačně</t>
  </si>
  <si>
    <t>Materiál pro - 
- zpětné použití (násypy, dosypávky): 2580,40+1182,02=3 762,420 [A] 
- zásypy / obsypy potrubí propustků a šachet: 552,87=552,870 [B] 
Celkem: A+B=4 315,290 [C]</t>
  </si>
  <si>
    <t>22</t>
  </si>
  <si>
    <t>132734</t>
  </si>
  <si>
    <t>HLOUBENÍ RÝH ŠÍŘ DO 2M PAŽ I NEPAŽ TŘ. I, ODVOZ DO 5KM</t>
  </si>
  <si>
    <t>vč. odvozu na meziskládku dle dispozic zhotovitele, vzdálenost uvedena orientačně 
POZN.: Součástí položky je i výběr vhodného materiálu! 
Výpočet celkového objemu hloubení rýh viz. pol. 132738.</t>
  </si>
  <si>
    <t>Materiál pro zpětný zásyp / obsyp potrubí propustků a šachet (dle pol. 17411) - předp. 70% z celkové výměry v tř. těž. I: 552,87*0,7=387,009 [A]</t>
  </si>
  <si>
    <t>23</t>
  </si>
  <si>
    <t>132738</t>
  </si>
  <si>
    <t>HLOUBENÍ RÝH ŠÍŘ DO 2M PAŽ I NEPAŽ TŘ. I, ODVOZ DO 20KM</t>
  </si>
  <si>
    <t>Vsakovací rýhy průřezu 0,5/1,0m: 765,0*0,5=382,500 [A] 
výkopy pro zřízení propustků pod komunikací + sjezdy - 
- DN 400 (prům. 1,5m3/m): (0+157,7)*1,5=236,550 [B] 
- DN 600 (prům. 2,0m3/m): (100,6+91,9)*2,0=385,000 [C] 
- DN 800 - prodloužení (0,5 m3/m): (0+8,4)*0,5=4,200 [D] 
výkopy pro podélný propustek (prům. 1,5m3/m): 100,7*1,5=151,050 [E] 
Celkem: (A+B+C+D+E)*0,7=811,510 [F] 
Odpočet zpětného zásypu / obsypu (dle pol. 17411): -552,87*0,7=- 387,009 [G] 
Celkem: F+G=424,501 [H]</t>
  </si>
  <si>
    <t>24</t>
  </si>
  <si>
    <t>132834</t>
  </si>
  <si>
    <t>HLOUBENÍ RÝH ŠÍŘ DO 2M PAŽ I NEPAŽ TŘ. II, ODVOZ DO 5KM</t>
  </si>
  <si>
    <t>vč. odvozu na meziskládku dle dispozic zhotovitele, vzdálenost uvedena orientačně 
POZN.: Součástí položky je i výběr vhodného materiálu! 
Výpočet celkového objemu hloubení rýh viz. pol. 132838.</t>
  </si>
  <si>
    <t>Materiál pro zpětný zásyp / obsyp potrubí propustků a šachet (dle pol. 17411) - předp. 30% z celkové výměry v tř. těž. II: 552,87*0,3=165,861 [A]</t>
  </si>
  <si>
    <t>25</t>
  </si>
  <si>
    <t>132838</t>
  </si>
  <si>
    <t>HLOUBENÍ RÝH ŠÍŘ DO 2M PAŽ I NEPAŽ TŘ. II, ODVOZ DO 20KM</t>
  </si>
  <si>
    <t>Vsakovací rýhy průřezu 0,5/1,0m - výkop rýhy: 765,0*0,5=382,500 [A] 
výkopy pro zřízení propustků pod komunikací + sjezdy - 
- DN 400 (prům. 1,5m3/m): (0+157,7)*1,5=236,550 [B] 
- DN 600 (prům. 2,0m3/m): (100,6+91,9)*2,0=385,000 [C] 
- DN 800 - prodloužení (0,5 m3/m): (0+8,4)*0,5=4,200 [D] 
výkopy pro podélný propustek (prům. 1,5m3/m): 100,7*1,5=151,050 [E] 
Celkem: (A+B+C+D+E)*0,3=347,790 [F] 
Odpočet zpětného zásypu / obsypu (dle pol. 17411): -552,87*0,3=- 165,861 [G] 
Celkem: F+G=181,929 [H]</t>
  </si>
  <si>
    <t>26</t>
  </si>
  <si>
    <t>133738</t>
  </si>
  <si>
    <t>HLOUBENÍ ŠACHET ZAPAŽ I NEPAŽ TŘ. I, ODVOZ DO 20KM</t>
  </si>
  <si>
    <t>vč. odvozu na recyklační středisko / trvalou skládku dle dispozic zhotovitele, vzdálenost uvedena orientačně 
POZN.: Předpoklad třídy těžitelnosti I. v rozsahu 70% 
POZN.: Materiál pro zpětný zásyp/obsyp šachet vykázán v rámci pol. hloubení rýh (dle pol. 71411).</t>
  </si>
  <si>
    <t>Nové šachty na potrubí DN400: (2.6*1.1*(1.72+0.4-0.4))*5*0,7=17,217 [A]</t>
  </si>
  <si>
    <t>27</t>
  </si>
  <si>
    <t>133838</t>
  </si>
  <si>
    <t>HLOUBENÍ ŠACHET ZAPAŽ I NEPAŽ TŘ. II, ODVOZ DO 20KM</t>
  </si>
  <si>
    <t>vč. odvozu na recyklační středisko / trvalou skládku dle dispozic zhotovitele, vzdálenost uvedena orientačně 
POZN.: Předpoklad třídy těžitelnosti II. v rozsahu 30% 
POZN.: Materiál pro zpětný zásyp/obsyp šachet vykázán v rámci pol. hloubení rýh (dle pol. 71411).</t>
  </si>
  <si>
    <t>Nové šachty na potrubí DN400: (2.6*1.1*(1.72+0.4-0.4))*5*0,3=7,379 [A]</t>
  </si>
  <si>
    <t>28</t>
  </si>
  <si>
    <t>17110</t>
  </si>
  <si>
    <t>ULOŽENÍ SYPANINY DO NÁSYPŮ SE ZHUTNĚNÍM</t>
  </si>
  <si>
    <t>z vyzískaného materiálu</t>
  </si>
  <si>
    <t>Násypy (dle tabulky kubatur): 2580,40=2 580,400 [A]</t>
  </si>
  <si>
    <t>29</t>
  </si>
  <si>
    <t>meziskládka - 
- dle pol. 122734: 1881,21=1 881,210 [A] 
- dle pol. 122834: 1881,21=1 881,210 [B] 
- dle pol. 132734: 387,009=387,009 [C] 
- dle pol. 132834: 165,861=165,861 [D] 
Mezisoučet: A+B+C+D=4 315,290 [E] 
skládka / recyklační středisko - 
- dle pol. 122738: 6470,952=6 470,952 [F] 
- dle pol. 122838: 1698,288=1 698,288 [G] 
- dle pol. 123738: 2657,78=2 657,780 [H] 
- dle pol. 132738: 424,501=424,501 [I] 
- dle pol. 132838: 181,929=181,929 [J] 
- dle pol. 133738: 17,217=17,217 [K] 
- dle pol. 133838: 7,379=7,379 [L] 
Mezisoučet: F+G+H+I+J+K+L=11 458,046 [M] 
Celkem: E+M=15 773,336 [N]</t>
  </si>
  <si>
    <t>30</t>
  </si>
  <si>
    <t>17131</t>
  </si>
  <si>
    <t>ULOŽENÍ SYPANINY DO NÁSYPŮ V AKTIVNÍ ZÓNĚ SE ZHUT SE ZLEPŠENÍM ZEMINY</t>
  </si>
  <si>
    <t>vč. promíchání materiálu - viz. pol. 113324 + 113334 (na místě, resp. na meziskládce) a zhutnění na požadovanou hodnotu</t>
  </si>
  <si>
    <t>Výměna podloží vozovky (dle tabulky kubatur): 2657,78=2 657,780 [A]</t>
  </si>
  <si>
    <t>31</t>
  </si>
  <si>
    <t>17310</t>
  </si>
  <si>
    <t>ZEMNÍ KRAJNICE A DOSYPÁVKY SE ZHUTNĚNÍM</t>
  </si>
  <si>
    <t>Dosypávky (dle tabulky kubatur): 1182,02=1 182,020 [A]</t>
  </si>
  <si>
    <t>32</t>
  </si>
  <si>
    <t>17411</t>
  </si>
  <si>
    <t>ZÁSYP JAM A RÝH ZEMINOU SE ZHUTNĚNÍM</t>
  </si>
  <si>
    <t>Hutněné zásypy/obsypy propustků pod komunikací + sjezdy - 
- DN 400 (prům. 1,0m3/m): (0+157,7)*1,0=157,700 [A] 
- DN 600 (prům. 1,4m3/m): (100,6+91,9)*1,4=269,500 [B] 
- DN 800 - prodloužení (2,0 m3/m): (0+8,4)*2,0=16,800 [C] 
Hutněné zásypy podélného propustku (prům. 1,0m3/m): 100,7*1,0=100,700 [D] 
Hutněný zásyp / obsyp šachet: 0,95*1,72*5=8,170 [E] 
Celkem: A+B+C+D+E=552,870 [F]</t>
  </si>
  <si>
    <t>33</t>
  </si>
  <si>
    <t>17481</t>
  </si>
  <si>
    <t>ZÁSYP JAM A RÝH Z NAKUPOVANÝCH MATERIÁLŮ</t>
  </si>
  <si>
    <t>Vsakovací rýhy průřezu 0,5/1,0m - zásyp ŠD: 765,0*0,5=382,500 [A]</t>
  </si>
  <si>
    <t>34</t>
  </si>
  <si>
    <t>18110</t>
  </si>
  <si>
    <t>ÚPRAVA PLÁNĚ SE ZHUTNĚNÍM V HORNINĚ TŘ. I</t>
  </si>
  <si>
    <t>Požadovaný modul přetvárnosti na pláni Edef,2 = 30 MPa</t>
  </si>
  <si>
    <t>dle výměr pol. 56335: 4720,0=4 720,000 [A]</t>
  </si>
  <si>
    <t>35</t>
  </si>
  <si>
    <t>Požadovaný modul přetvárnosti na pláni Edef,2 = 45 MPa</t>
  </si>
  <si>
    <t>dle výměr pol. 56336: 770,0+1778,0=2 548,000 [A]</t>
  </si>
  <si>
    <t>36</t>
  </si>
  <si>
    <t>Požadovaný modul přetvárnosti na pláni Edef,2 = min. 55 MPa</t>
  </si>
  <si>
    <t>dle výměr pol. 56334: 35 263,35=35 263,350 [A]</t>
  </si>
  <si>
    <t>Základy</t>
  </si>
  <si>
    <t>37</t>
  </si>
  <si>
    <t>21197</t>
  </si>
  <si>
    <t>OPLÁŠTĚNÍ ODVODŇOVACÍCH ŽEBER Z GEOTEXTILIE</t>
  </si>
  <si>
    <t>Vsakovací rýhy průřezu 0,5/1,0m - vyložení geotextilií: 765,0*2,5=1 912,500 [A]</t>
  </si>
  <si>
    <t>38</t>
  </si>
  <si>
    <t>21264</t>
  </si>
  <si>
    <t>TRATIVODY KOMPLET Z TRUB Z PLAST HMOT DN DO 200MM</t>
  </si>
  <si>
    <t>vč. odvozu a uložení výkopku rýhy na recyklační středisko / trvalou skládku dle dispozic zhotovitele, 
vč. zaústění do kanalizačních šachet / šachet UV, resp. vyústění do svahů.</t>
  </si>
  <si>
    <t>Podélný trativod z část. perfor. trubek HDPE DN 160mm (SN8), do ŠP lože a zásypem trativodu kamenivem fr. 8/16: 4284,0=4 284,000 [A]</t>
  </si>
  <si>
    <t>39</t>
  </si>
  <si>
    <t>21461</t>
  </si>
  <si>
    <t>SEPARAČNÍ GEOTEXTILIE</t>
  </si>
  <si>
    <t>Výměna části podloží vozovky - odborný odhad - separační geotextilie na pláni / parapláni: 4000=4 000,000 [A]</t>
  </si>
  <si>
    <t>40</t>
  </si>
  <si>
    <t>27152</t>
  </si>
  <si>
    <t>POLŠTÁŘE POD ZÁKLADY Z KAMENIVA DRCENÉHO</t>
  </si>
  <si>
    <t>Podkladní vrstvy nových šachet na podélném propustku DN 400: (2,6*1,1*0,15)*5=2,145 [A]</t>
  </si>
  <si>
    <t>41</t>
  </si>
  <si>
    <t>272313</t>
  </si>
  <si>
    <t>ZÁKLADY Z PROSTÉHO BETONU DO C16/20</t>
  </si>
  <si>
    <t>Podkladní beton nových šachet na podélném propustku DN 400: (2,6*1,1*0,1)*5=1,430 [A]</t>
  </si>
  <si>
    <t>42</t>
  </si>
  <si>
    <t>27231A</t>
  </si>
  <si>
    <t>ZÁKLADY Z PROSTÉHO BETONU DO C20/25</t>
  </si>
  <si>
    <t>základy v. 0,5m z betonu C20/25n XF3 (0,3m pod podkladní beton trub) pod konce potrubí propustků</t>
  </si>
  <si>
    <t>Propustky DN 400 pod sjezdy (celkem 16 ks nových propustků): 16*2*0,5*0,7*0,3=3,360 [A] 
Propustky DN 600 pod - 
- komunikací (celkem6 ks nových propustků): 6*2*0,5*0,9*0,3=1,620 [D] 
- sjezdy (celkem 6 ks nových propustků): 6*2*0,5*0,9*0,3=1,620 [B] 
Prodloužení stávajícího propustku v km 4,255: 2*0,5*1,2*0,3=0,360 [E] 
Podélný propustek DN 400: 2*2*0,5*0,7*0,3=0,420 [F] 
Celkem: A+D+B+E+F=7,380 [G]</t>
  </si>
  <si>
    <t>43</t>
  </si>
  <si>
    <t>289972</t>
  </si>
  <si>
    <t>OPLÁŠTĚNÍ (ZPEVNĚNÍ) Z GEOMŘÍŽOVIN</t>
  </si>
  <si>
    <t>jednoosá geomříž HDPE - ochrana při nedostatčném krytí propustků</t>
  </si>
  <si>
    <t>Propustky pod sjezdy - 
- DN 400: 157,7*1,2=189,240 [A] 
- DN 600: 91,9*1,9=174,610 [B] 
Celkem: A+B=363,850 [C]</t>
  </si>
  <si>
    <t>Vodorovné konstrukce</t>
  </si>
  <si>
    <t>44</t>
  </si>
  <si>
    <t>451311</t>
  </si>
  <si>
    <t>PODKL A VÝPLŇ VRSTVY Z PROST BET DO C8/10</t>
  </si>
  <si>
    <t>podkladní beton základů z betonu C7,5 prům tl. 100mm</t>
  </si>
  <si>
    <t>Propustky DN 400 pod sjezdy (celkem 16 ks nových propustků): 16*2*0,5*0,7*0,1=1,120 [A] 
Propustky DN 600 pod - 
- komunikací (celkem 6 ks nových propustků): 6*2*0,5*0,9*0,1=0,540 [D] 
- sjezdy (celkem 6 ks nových propustků): 6*2*0,5*0,9*0,1=0,540 [B] 
Prodloužení stávajícího propustku v km 4,255: 2*0,5*1,2*0,1=0,120 [E] 
Podélný propustek DN 400: 2*2*0,5*0,7*0,1=0,140 [F] 
Celkem: A+D+B+E+F=2,460 [G]</t>
  </si>
  <si>
    <t>45</t>
  </si>
  <si>
    <t>451314</t>
  </si>
  <si>
    <t>PODKLADNÍ A VÝPLŇOVÉ VRSTVY Z PROSTÉHO BETONU C25/30</t>
  </si>
  <si>
    <t>betonové lože C25/30n XF3</t>
  </si>
  <si>
    <t>Přídlažba š. 0,25m - lože tl. 150mm: 5214,8*0,25*0,15=195,555 [A]</t>
  </si>
  <si>
    <t>46</t>
  </si>
  <si>
    <t>45131A</t>
  </si>
  <si>
    <t>PODKLADNÍ A VÝPLŇOVÉ VRSTVY Z PROSTÉHO BETONU C20/25</t>
  </si>
  <si>
    <t>podkladní beton C20/25n XF3 prům. tl. 200mm pod potrubí propustků</t>
  </si>
  <si>
    <t>Propustky DN 400 pod sjezdy (celkem 16 ks nových propustků): 157,7*1,1*0,2=34,694 [A] 
Propustky DN 600 pod - 
- komunikací (celkem 6 ks nových propustků): 100,6*1,3*0,2=26,156 [D] 
- sjezdy (celkem 6 ks nových propustků): 91,9*1,3*0,2=23,894 [B] 
Prodloužení stávajícího propustku v km 4,255: 8,4*1,5*0,2=2,520 [E] 
Podélný propustek DN 400: 100,7*1,1*0,2=22,154 [F] 
Celkem: A+D+B+E+F=109,418 [G]</t>
  </si>
  <si>
    <t>47</t>
  </si>
  <si>
    <t>45152</t>
  </si>
  <si>
    <t>PODKLADNÍ A VÝPLŇOVÉ VRSTVY Z KAMENIVA DRCENÉHO</t>
  </si>
  <si>
    <t>Přípojky UV: 29,7*1,2*0,1=3,564 [A]</t>
  </si>
  <si>
    <t>48</t>
  </si>
  <si>
    <t>45157</t>
  </si>
  <si>
    <t>PODKLADNÍ A VÝPLŇOVÉ VRSTVY Z KAMENIVA TĚŽENÉHO</t>
  </si>
  <si>
    <t>ŠP lože tl. 100mm</t>
  </si>
  <si>
    <t>Příkopové tvárnice: 1192,0*0,6*0,1=71,520 [A]</t>
  </si>
  <si>
    <t>Komunikace</t>
  </si>
  <si>
    <t>49</t>
  </si>
  <si>
    <t>56315</t>
  </si>
  <si>
    <t>VOZOVKOVÉ VRSTVY Z MECHANICKY ZPEVNĚNÉHO KAMENIVA TL. DO 250MM</t>
  </si>
  <si>
    <t>MZK ; tl. 220mm</t>
  </si>
  <si>
    <t>Konstrukce vozovky autobusových zálivů: 770,0=770,000 [A]</t>
  </si>
  <si>
    <t>50</t>
  </si>
  <si>
    <t>56334</t>
  </si>
  <si>
    <t>VOZOVKOVÉ VRSTVY ZE ŠTĚRKODRTI TL. DO 200MM</t>
  </si>
  <si>
    <t>podkladní vrstva štěrkodrť ŠDA nebo R-materiál ; tl. (min.) 150mm 
POZN.: Výměra vč. rozšíření podkladních vrstev do svahů pod krajnice (extr.), resp. pod obruby (intr.), rezervy na vyrovnání spádu komunikace a na příp. nerovnost podkladu celkem 25%, resp. 15%.</t>
  </si>
  <si>
    <t>Konstrukce vozovky - 
- extravilán (+ 15%): 11580,6*1,25=14 475,750 [A] 
- intravilán (+ 10%): 17174,0*1,15=19 750,100 [B] 
Konstrukce jezdů křižovatky - 
- extravilán (+ 15%): 71,0*1,25=88,750 [C] 
- intravilán (+ 10%): 825,0*1,15=948,750 [D] 
Celkem: A+B+C+D=35 263,350 [E]</t>
  </si>
  <si>
    <t>51</t>
  </si>
  <si>
    <t>56335</t>
  </si>
  <si>
    <t>VOZOVKOVÉ VRSTVY ZE ŠTĚRKODRTI TL. DO 250MM</t>
  </si>
  <si>
    <t>Štěrkodrť fr. 0/63 ŠDB ; tl. min. 200mm</t>
  </si>
  <si>
    <t>Konstrukce nástupiště a chodníku: 4720,0=4 720,000 [A]</t>
  </si>
  <si>
    <t>52</t>
  </si>
  <si>
    <t>56336</t>
  </si>
  <si>
    <t>VOZOVKOVÉ VRSTVY ZE ŠTĚRKODRTI TL. DO 300MM</t>
  </si>
  <si>
    <t>Štěrkodrť fr. 0/63 ŠDA ; tl. min. 250mm</t>
  </si>
  <si>
    <t>53</t>
  </si>
  <si>
    <t>Štěrkodrť fr. 0/63 ŠDB ; tl. min. 250mm</t>
  </si>
  <si>
    <t>Konstrukce zpevněných sjezdů - 
- v intravilánu: 1289,0=1 289,000 [A] 
- (mimo obec): 489,0=489,000 [B] 
Celkem: A+B=1 778,000 [C]</t>
  </si>
  <si>
    <t>54</t>
  </si>
  <si>
    <t>56362</t>
  </si>
  <si>
    <t>VOZOVKOVÉ VRSTVY Z RECYKLOVANÉHO MATERIÁLU TL DO 100MM</t>
  </si>
  <si>
    <t>R-mat ; tl. 60mm 
POZN.: Bude použit materiál z výzisku stavby - pol. vč. dopravy z mezideponie dle dispozic zhotovitele</t>
  </si>
  <si>
    <t>Konstrukce zpevněných sjezdů (mimo obec): 489,0=489,000 [A]</t>
  </si>
  <si>
    <t>55</t>
  </si>
  <si>
    <t>56962</t>
  </si>
  <si>
    <t>ZPEVNĚNÍ KRAJNIC Z RECYKLOVANÉHO MATERIÁLU TL DO 100MM</t>
  </si>
  <si>
    <t>R-mat ; tl. 100mm 
POZN.: Bude použit materiál z výzisku stavby - pol. vč. dopravy z mezideponie dle dispozic zhotovitele</t>
  </si>
  <si>
    <t>Zpevnění krajnic: 3260,0=3 260,000 [A]</t>
  </si>
  <si>
    <t>56</t>
  </si>
  <si>
    <t>572123</t>
  </si>
  <si>
    <t>INFILTRAČNÍ POSTŘIK Z EMULZE DO 1,0KG/M2</t>
  </si>
  <si>
    <t>infiltrační postřik asfaltovou emulzí ; PI-C 0,80kg/m2</t>
  </si>
  <si>
    <t>57</t>
  </si>
  <si>
    <t>infiltrační postřik asfaltovou emulzí ; PI-C 1,00kg/m2</t>
  </si>
  <si>
    <t>Konstrukce vozovky - 
- extravilán (vč. rozšíření podkladních vrstev prům. 6%): 11580,6*1,06=12 275,436 [A] 
- intravilán: 17174,0=17 174,000 [B] 
- sjezdů křižovatky: 896,0=896,000 [C] 
Celkem: A+B+C=30 345,436 [D]</t>
  </si>
  <si>
    <t>58</t>
  </si>
  <si>
    <t>572213</t>
  </si>
  <si>
    <t>SPOJOVACÍ POSTŘIK Z EMULZE DO 0,5KG/M2</t>
  </si>
  <si>
    <t>spojovací postřik asfaltovou emulzí ; PS-C 0,20kg/m2</t>
  </si>
  <si>
    <t>Konstrukce vozovky - 
- extravilán (vč. rozšíření podkladních vrstev prům. 2%): 11580,6*1,02=11 812,212 [A] 
- intravilán: 17174,0=17 174,000 [B] 
Celkem: A+B=28 986,212 [C]</t>
  </si>
  <si>
    <t>59</t>
  </si>
  <si>
    <t>spojovací postřik asfaltovou emulzí ; PS-C 0,40kg/m2</t>
  </si>
  <si>
    <t>Konstrukce vozovky - 
- extravilán (vč. rozšíření podkladních vrstev prům. 4%): 11580,6*1,04=12 043,824 [A] 
- intravilán: 17174,0=17 174,000 [B] 
- sjezdů křižovatky: 896,0=896,000 [C] 
Konstrukce zpevněných sjezdů (mimo obec): 489,0=489,000 [D] 
Celkem: A+B+C+D=30 602,824 [E]</t>
  </si>
  <si>
    <t>60</t>
  </si>
  <si>
    <t>574A44</t>
  </si>
  <si>
    <t>ASFALTOVÝ BETON PRO OBRUSNÉ VRSTVY ACO 11+, 11S TL. 50MM</t>
  </si>
  <si>
    <t>asfaltový beton pro obrusné vrstvy (15 % R) ACO 11+ ; tl. 50mm</t>
  </si>
  <si>
    <t>Konstrukce - extravilán - 
- vozovky: 11580,6=11 580,600 [A] 
- sjezdů křižovatky: 71,0=71,000 [B] 
Celkem: A+B=11 651,600 [C]</t>
  </si>
  <si>
    <t>61</t>
  </si>
  <si>
    <t>574A55</t>
  </si>
  <si>
    <t>ASFALTOVÝ BETON PRO OBRUSNÉ VRSTVY ACO 16 TL. 60MM</t>
  </si>
  <si>
    <t>Asfaltový beton pro obrusné vrstvy (15 % R) ACO 16 ; tl. 60mm</t>
  </si>
  <si>
    <t>62</t>
  </si>
  <si>
    <t>574B44</t>
  </si>
  <si>
    <t>ASFALTOVÝ BETON PRO OBRUSNÉ VRSTVY MODIFIK ACO 11+, 11S TL. 50MM</t>
  </si>
  <si>
    <t>asfaltový beton pro obrusné vrstvy modifikováný pojivem z pryžového granulátu ozn. ACO 11 S, CRmB ; tl. 50 mm 
Asfaltová směs pro obrusné vrstvy se sníženou hlučností a dle TP 148.</t>
  </si>
  <si>
    <t>Konstrukce - intravilán - 
- vozovky: 17174,0=17 174,000 [A] 
- sjezdů křižovatky: 825,0=825,000 [B] 
Celkem: A+B=17 999,000 [C]</t>
  </si>
  <si>
    <t>63</t>
  </si>
  <si>
    <t>574C56</t>
  </si>
  <si>
    <t>ASFALTOVÝ BETON PRO LOŽNÍ VRSTVY ACL 16+, 16S TL. 60MM</t>
  </si>
  <si>
    <t>asfaltový beton pro ložní vrstvy (25 % R) ACL 16+ ; tl. 60mm</t>
  </si>
  <si>
    <t>Konstrukce vozovky - 
- extravilán (vč. rozšíření podkladních vrstev prům. 2%): 11580,6*1,02=11 812,212 [A] 
- intravilán: 17174,0=17 174,000 [B] 
- sjezdů křižovatky: 896,0=896,000 [C] 
Celkem: A+B+C=29 882,212 [D]</t>
  </si>
  <si>
    <t>64</t>
  </si>
  <si>
    <t>574E58</t>
  </si>
  <si>
    <t>ASFALTOVÝ BETON PRO PODKLADNÍ VRSTVY ACP 22+, 22S TL. 60MM</t>
  </si>
  <si>
    <t>asfaltový beton pro podkladní vrstvy (25 % R) ACP 22+ ; tl. 60mm</t>
  </si>
  <si>
    <t>Konstrukce vozovky - 
- extravilán (vč. rozšíření podkladních vrstev prům. 4%): 11580,6*1,04=12 043,824 [A] 
- intravilán: 17174,0=17 174,000 [B] 
- sjezdů křižovatky: 896,0=896,000 [C] 
Celkem: A+B+C=30 113,824 [D]</t>
  </si>
  <si>
    <t>65</t>
  </si>
  <si>
    <t>58212</t>
  </si>
  <si>
    <t>DLÁŽDĚNÉ KRYTY Z VELKÝCH KOSTEK DO LOŽE Z MC</t>
  </si>
  <si>
    <t>Dlažba žulová DL 150mm ; cementové lože C 25/30nXF1 L 40mm</t>
  </si>
  <si>
    <t>66</t>
  </si>
  <si>
    <t>58252</t>
  </si>
  <si>
    <t>DLÁŽDĚNÉ KRYTY Z BETONOVÝCH DLAŽDIC DO LOŽE Z MC</t>
  </si>
  <si>
    <t>vč. vyspárování MC-25 XF4, lože z betonu vykázáno zvlášť</t>
  </si>
  <si>
    <t>Přídlažba š. 0,25m: 5214,8*0,25=1 303,700 [A]</t>
  </si>
  <si>
    <t>67</t>
  </si>
  <si>
    <t>582611</t>
  </si>
  <si>
    <t>KRYTY Z BETON DLAŽDIC SE ZÁMKEM ŠEDÝCH TL 60MM DO LOŽE Z KAM</t>
  </si>
  <si>
    <t>Dlažba zámková / skladebná přírodní DL tl. 60mm ; lože z drceného kameniva fr. 4/8 L tl. 30mm</t>
  </si>
  <si>
    <t>Konstrukce nástupiště a chodníku: 4720,0=4 720,000 [A] 
Odpočet úprav pro nevidomé: -88*2*0,6*0,4-(5*2+17*2+4*2)*4*0,4=- 125,440 [B] 
Celkem: A+B=4 594,560 [C]</t>
  </si>
  <si>
    <t>68</t>
  </si>
  <si>
    <t>582612</t>
  </si>
  <si>
    <t>KRYTY Z BETON DLAŽDIC SE ZÁMKEM ŠEDÝCH TL 80MM DO LOŽE Z KAM</t>
  </si>
  <si>
    <t>Dlažba zámková / skladebná přírodní DL tl. 80mm ; lože z drceného kameniva fr. 4/8 L tl. 40mm</t>
  </si>
  <si>
    <t>Konstrukce zpevněných sjezdů v intravilánu: 1289,0=1 289,000 [A] 
Odpočet úprav pro nevidomé: -893,0*0,4=- 357,200 [B] 
Celkem: A+B=931,800 [C]</t>
  </si>
  <si>
    <t>69</t>
  </si>
  <si>
    <t>58261A</t>
  </si>
  <si>
    <t>KRYTY Z BETON DLAŽDIC SE ZÁMKEM BAREV RELIÉF TL 60MM DO LOŽE Z KAM</t>
  </si>
  <si>
    <t>Dlažba zámková / skladebná barevná reliéfní (varovný a signální pás pro nevidomé) DL tl. 60mm ; lože z drceného kameniva fr. 4/8 L tl. 30mm</t>
  </si>
  <si>
    <t>Konstrukce nástupiště a chodníku v místě křižovatek a přechodů - úpravy pro nevidomé š. 0,4m: (5*2+17*2+4*2)*4*0,4=83,200 [A]</t>
  </si>
  <si>
    <t>70</t>
  </si>
  <si>
    <t>58261B</t>
  </si>
  <si>
    <t>KRYTY Z BETON DLAŽDIC SE ZÁMKEM BAREV RELIÉF TL 80MM DO LOŽE Z KAM</t>
  </si>
  <si>
    <t>Dlažba zámková / skladebná barevná reliéfní (varovný a signální pás pro nevidomé) DL tl. 80mm ; lože z drceného kameniva fr. 4/8 L tl. 40mm</t>
  </si>
  <si>
    <t>Konstrukce zpevněných sjezdů v intravilánu - úpravy pro nevidomé š. 0,4m: (893,0+88*2*0,6)*0,4=399,440 [A]</t>
  </si>
  <si>
    <t>Přidružená stavební výroba</t>
  </si>
  <si>
    <t>71</t>
  </si>
  <si>
    <t>711117</t>
  </si>
  <si>
    <t>IZOLACE BĚŽNÝCH KONSTRUKCÍ PROTI ZEMNÍ VLHKOSTI Z PE FÓLIÍ</t>
  </si>
  <si>
    <t>Odizolování konstrukcí chodníku v místě domů nopovou fólií (v. 0,5m): 557*0,5=278,500 [A]</t>
  </si>
  <si>
    <t>72</t>
  </si>
  <si>
    <t>76291.R</t>
  </si>
  <si>
    <t>DŘEVĚNÉ OPLOCENÍ Z ŘEZIVA - ZÁSNĚŽKY</t>
  </si>
  <si>
    <t>Zásněžky (dle TZ): 400=400,000 [A]</t>
  </si>
  <si>
    <t>Potrubí</t>
  </si>
  <si>
    <t>73</t>
  </si>
  <si>
    <t>87434</t>
  </si>
  <si>
    <t>POTRUBÍ Z TRUB PLASTOVÝCH ODPADNÍCH DN DO 200MM</t>
  </si>
  <si>
    <t>Přípojky UV: 29,7=29,700 [A]</t>
  </si>
  <si>
    <t>74</t>
  </si>
  <si>
    <t>875272</t>
  </si>
  <si>
    <t>POTRUBÍ DREN Z TRUB PLAST (I FLEXIBIL) DN DO 100MM DĚROVANÝCH</t>
  </si>
  <si>
    <t>Vsakovací rýhy průřezu 0,5/1,0m - drenážní potr. DN 100mm v km 5,2-5,5: 300=300,000 [A] 
Drenážní potrubí v podélném propustku DN 400: 100,7=100,700 [B] 
Celkem: A+B=400,700 [C]</t>
  </si>
  <si>
    <t>75</t>
  </si>
  <si>
    <t>894146</t>
  </si>
  <si>
    <t>ŠACHTY KANALIZAČNÍ Z BETON DÍLCŮ NA POTRUBÍ DN DO 400MM</t>
  </si>
  <si>
    <t>Nové šachty na podélném propustku DN 400: 5=5,000 [A]</t>
  </si>
  <si>
    <t>76</t>
  </si>
  <si>
    <t>895822</t>
  </si>
  <si>
    <t>DRENÁŽNÍ ŠACHTICE KONTROLNÍ Z PLAST DÍLCŮ ŠK 80</t>
  </si>
  <si>
    <t>kompletní provedení vč. napojení, vč. příp. zemních prací</t>
  </si>
  <si>
    <t>Podélný trativod - dren. kontrolní šachta (á50m): 86=86,000 [A]</t>
  </si>
  <si>
    <t>77</t>
  </si>
  <si>
    <t>89712</t>
  </si>
  <si>
    <t>VPUSŤ KANALIZAČNÍ ULIČNÍ KOMPLETNÍ Z BETONOVÝCH DÍLCŮ</t>
  </si>
  <si>
    <t>Nové UV (silniční, klasické): 87=87,000 [A]</t>
  </si>
  <si>
    <t>78</t>
  </si>
  <si>
    <t>89722</t>
  </si>
  <si>
    <t>VPUSŤ KANALIZAČNÍ HORSKÁ KOMPLETNÍ Z BETON DÍLCŮ</t>
  </si>
  <si>
    <t>Nové HV: 5=5,000 [A]</t>
  </si>
  <si>
    <t>79</t>
  </si>
  <si>
    <t>89742</t>
  </si>
  <si>
    <t>VPUSŤ CHODNÍKOVÁ Z BETON DÍLCŮ</t>
  </si>
  <si>
    <t>Nové UV (chodníkové): 4=4,000 [A]</t>
  </si>
  <si>
    <t>80</t>
  </si>
  <si>
    <t>897624</t>
  </si>
  <si>
    <t>VPUSŤ ŠTĚRBINOVÝCH ŽLABŮ Z BETON DÍLCŮ SV. ŠÍŘKY DO 250MM</t>
  </si>
  <si>
    <t>vč. lože (malé množství)</t>
  </si>
  <si>
    <t>Štěrbinové žlaby 200/200mm - vpusti: 17=17,000 [A]</t>
  </si>
  <si>
    <t>81</t>
  </si>
  <si>
    <t>897724</t>
  </si>
  <si>
    <t>ČISTÍCÍ KUSY ŠTĚRBIN ŽLABŮ Z BETON DÍLCŮ SV. ŠÍŘKY DO 250MM</t>
  </si>
  <si>
    <t>Štěrbinové žlaby 200/200mm - čistící kusy u dlouhých prvků: 4=4,000 [A]</t>
  </si>
  <si>
    <t>82</t>
  </si>
  <si>
    <t>899641</t>
  </si>
  <si>
    <t>TLAKOVÉ ZKOUŠKY POTRUBÍ DN DO 200MM</t>
  </si>
  <si>
    <t>83</t>
  </si>
  <si>
    <t>899661</t>
  </si>
  <si>
    <t>TLAKOVÉ ZKOUŠKY POTRUBÍ DN DO 400MM</t>
  </si>
  <si>
    <t>Podélný propustek DN 400: 100,7=100,700 [A]</t>
  </si>
  <si>
    <t>84</t>
  </si>
  <si>
    <t>89980</t>
  </si>
  <si>
    <t>TELEVIZNÍ PROHLÍDKA POTRUBÍ</t>
  </si>
  <si>
    <t>Přípojky UV: 29,7=29,700 [A] 
Podélný propustek DN 400: 100,7=100,700 [B] 
Celkem: A+B=130,400 [C]</t>
  </si>
  <si>
    <t>85</t>
  </si>
  <si>
    <t>899901</t>
  </si>
  <si>
    <t>PŘEPOJENÍ PŘÍPOJEK</t>
  </si>
  <si>
    <t>Přípojky UV na podélném propustku: 7=7,000 [A]</t>
  </si>
  <si>
    <t>86</t>
  </si>
  <si>
    <t>9111A1</t>
  </si>
  <si>
    <t>ZÁBRADLÍ SILNIČNÍ S VODOR MADLY - DODÁVKA A MONTÁŽ</t>
  </si>
  <si>
    <t>kompletní vč. PKO</t>
  </si>
  <si>
    <t>dopravně bezpečnostní zábradlí: 60=60,000 [A]</t>
  </si>
  <si>
    <t>87</t>
  </si>
  <si>
    <t>9113A1</t>
  </si>
  <si>
    <t>SVODIDLO OCEL SILNIČ JEDNOSTR, ÚROVEŇ ZADRŽ N1, N2 - DODÁVKA A MONTÁŽ</t>
  </si>
  <si>
    <t>Kompletní provedení vč. náběhů (dlouhých / krátkých) a příp. napojení na stávající svodidla. Atypické ukončení svodidel vykázáno zvlášť.</t>
  </si>
  <si>
    <t>Silniční svodidla úroveň zadržení N2 - 
- staničení 3,845 - 3,990: 145=145,000 [A] 
- staničení 4,420 - 4,465: 45=45,000 [B] 
Celkem: A+B=190,000 [C]</t>
  </si>
  <si>
    <t>88</t>
  </si>
  <si>
    <t>91228</t>
  </si>
  <si>
    <t>SMĚROVÉ SLOUPKY Z PLAST HMOT VČETNĚ ODRAZNÉHO PÁSKU</t>
  </si>
  <si>
    <t>Směrové sl. - 
- Z11a/b bílé: 141=141,000 [A] 
- Z11e/f modré: 12=12,000 [B] 
Celkem: A+B=153,000 [C]</t>
  </si>
  <si>
    <t>89</t>
  </si>
  <si>
    <t>91257</t>
  </si>
  <si>
    <t>ODRAŽEČE PROTI ZVĚŘI</t>
  </si>
  <si>
    <t>Plašiče proti zvěři: 141=141,000 [A]</t>
  </si>
  <si>
    <t>90</t>
  </si>
  <si>
    <t>91267</t>
  </si>
  <si>
    <t>ODRAZKY NA SVODIDLA</t>
  </si>
  <si>
    <t>Silniční svodidla úroveň zadržení N2 - odrazky: 28=28,000 [A]</t>
  </si>
  <si>
    <t>91</t>
  </si>
  <si>
    <t>91282</t>
  </si>
  <si>
    <t>TLUMIČ NÁRAZU DO ÚROVNĚ ZADRŽENÍ 100</t>
  </si>
  <si>
    <t>KPL</t>
  </si>
  <si>
    <t>Tlumič nárazů typu Arcus Primus 90: 2=2,000 [A]</t>
  </si>
  <si>
    <t>92</t>
  </si>
  <si>
    <t>91297</t>
  </si>
  <si>
    <t>DOPRAVNÍ ZRCADLO</t>
  </si>
  <si>
    <t>vč. sloupku a základu</t>
  </si>
  <si>
    <t>Dopravní značení - dopravní zrcadlo (z toho 1 nové): 10=10,000 [A]</t>
  </si>
  <si>
    <t>93</t>
  </si>
  <si>
    <t>914131</t>
  </si>
  <si>
    <t>DOPRAVNÍ ZNAČKY ZÁKLADNÍ VELIKOSTI OCELOVÉ FÓLIE TŘ 2 - DODÁVKA A MONTÁŽ</t>
  </si>
  <si>
    <t>Dopravní značení - nové/měněné: 176=176,000 [A] 
Dopravní zařízení Z3 - nové (velikosti zákl. značek): 6=6,000 [B] 
Celkem: A+B=182,000 [C]</t>
  </si>
  <si>
    <t>94</t>
  </si>
  <si>
    <t>914133</t>
  </si>
  <si>
    <t>DOPRAVNÍ ZNAČKY ZÁKLADNÍ VELIKOSTI OCELOVÉ FÓLIE TŘ 2 - DEMONTÁŽ</t>
  </si>
  <si>
    <t>vč. předání objednateli, resp. vč. likvidace dle dispozic zhotvitele - dle požadavku TDI/správce.</t>
  </si>
  <si>
    <t>Dopravní značení/zařízení - rušené/měněné (vč. 9 ks) zrcadel: 31=31,000 [A]</t>
  </si>
  <si>
    <t>95</t>
  </si>
  <si>
    <t>914231</t>
  </si>
  <si>
    <t>DOPRAVNÍ ZNAČKY ZVĚTŠENÉ VELIKOSTI OCELOVÉ FÓLIE TŘ 2 - DODÁVKA A MONTÁŽ</t>
  </si>
  <si>
    <t>Dopravní značení - nové: 2=2,000 [A]</t>
  </si>
  <si>
    <t>96</t>
  </si>
  <si>
    <t>914431</t>
  </si>
  <si>
    <t>DOPRAVNÍ ZNAČKY 100X150CM OCELOVÉ FÓLIE TŘ 2 - DODÁVKA A MONTÁŽ</t>
  </si>
  <si>
    <t>Dopravní značení - nové/měněné: 4=4,000 [A]</t>
  </si>
  <si>
    <t>97</t>
  </si>
  <si>
    <t>914831</t>
  </si>
  <si>
    <t>STÁLÁ DOPRAV ZAŘÍZ Z4 OCEL S FÓLIÍ TŘ 2 DODÁVKA A MONTÁŽ</t>
  </si>
  <si>
    <t>Dopravní zařízení Z4 - nové: 1+4=5,000 [A]</t>
  </si>
  <si>
    <t>98</t>
  </si>
  <si>
    <t>914913</t>
  </si>
  <si>
    <t>SLOUPKY A STOJKY DZ Z OCEL TRUBEK ZABETON DEMONTÁŽ</t>
  </si>
  <si>
    <t>příp. do patek 
vč. předání objednateli, resp. vč. likvidace dle dispozic zhotvitele - dle požadavku TDI/správce.</t>
  </si>
  <si>
    <t>Dopravní značení/zařízení - rušené/měněné - sloupky: 24=24,000 [A]</t>
  </si>
  <si>
    <t>99</t>
  </si>
  <si>
    <t>914921</t>
  </si>
  <si>
    <t>SLOUPKY A STOJKY DOPRAVNÍCH ZNAČEK Z OCEL TRUBEK DO PATKY - DODÁVKA A MONTÁŽ</t>
  </si>
  <si>
    <t>Dopravní značení/zařízení - nové/měněné - sloupky:160=160,000 [A]</t>
  </si>
  <si>
    <t>100</t>
  </si>
  <si>
    <t>915111</t>
  </si>
  <si>
    <t>VODOROVNÉ DOPRAVNÍ ZNAČENÍ BARVOU HLADKÉ - DODÁVKA A POKLÁDKA</t>
  </si>
  <si>
    <t>1. fáze VDZ, vč. předznačení (vč. příp. vyznačení operativního místa pro realizaci VDZ za provozu, dle TP66)</t>
  </si>
  <si>
    <t>Vodící linie (extravilán) ; 0,25: 3120*0,25=780,000 [A] 
Vodící linie (intravilán) ; 0,25: 5423*0,25=1 355,750 [B] 
Středové a ostatní čáry ; 0,25 (1,5/1,5): 602*0,25*1/2=75,250 [C] 
Středové a ostatní čáry ; 0,125 (plné, 3/1,5): 3983*0,125+315*0,125*2/3=524,125 [D] 
Dopravní stíny: 85,0=85,000 [E] 
Optická brzda: 68,0=68,000 [F] 
nápis STOP: 8*4=32,000 [G] 
Přechod pro chodce š. 4,0m: 33,5*4,0/2=67,000 [H] 
Místo pro přecházení: 27,0*2*0,125*1/2=3,375 [I] 
Celkem: A+B+C+D+E+F+G+H+I=2 990,500 [J]</t>
  </si>
  <si>
    <t>101</t>
  </si>
  <si>
    <t>915211</t>
  </si>
  <si>
    <t>VODOROVNÉ DOPRAVNÍ ZNAČENÍ PLASTEM HLADKÉ - DODÁVKA A POKLÁDKA</t>
  </si>
  <si>
    <t>2. fáze VDZ (vč. vyznačení operativního místa pro realizaci VDZ za provozu, dle TP66)</t>
  </si>
  <si>
    <t>Dopravní stíny: 85,0=85,000 [A] 
Optická brzda: 68,0=68,000 [B] 
nápis STOP: 8*4=32,000 [C] 
Přechod pro chodce š. 4,0m: 33,5*4,0/2=67,000 [D] 
Místo pro přecházení: 27,0*2*0,125*1/2=3,375 [E] 
Celkem: A+B+C+D+E=255,375 [F]</t>
  </si>
  <si>
    <t>102</t>
  </si>
  <si>
    <t>915221</t>
  </si>
  <si>
    <t>VODOR DOPRAV ZNAČ PLASTEM STRUKTURÁLNÍ NEHLUČNÉ - DOD A POKLÁDKA</t>
  </si>
  <si>
    <t>Dopravní značení 
Vodící linie (intravilán) ; 0,25: 5423*0,25=1 355,750 [A] 
Středové a ostatní čáry ; 0,25 (1,5/1,5): 602*0,25*1/2=75,250 [B] 
Středové a ostatní čáry ; 0,125 (plné, 3/1,5): 3983*0,125+315*0,125*2/3=524,125 [C] 
Celkem: A+B+C=1 955,125 [D]</t>
  </si>
  <si>
    <t>103</t>
  </si>
  <si>
    <t>915231</t>
  </si>
  <si>
    <t>VODOR DOPRAV ZNAČ PLASTEM PROFIL ZVUČÍCÍ - DOD A POKLÁDKA</t>
  </si>
  <si>
    <t>Vodící linie (extravilán) ; 0,25: 3120*0,25=780,000 [A]</t>
  </si>
  <si>
    <t>104</t>
  </si>
  <si>
    <t>91552.R</t>
  </si>
  <si>
    <t>VODOR DOPRAV ZNAČ - VODÍCÍ LINIE PŘECHODU</t>
  </si>
  <si>
    <t>čerpáno v rozsahu dle pokynu TDI.</t>
  </si>
  <si>
    <t>Přechod pro chodce - vodící linie 6-ti proužek: 33,5=33,500 [A]</t>
  </si>
  <si>
    <t>105</t>
  </si>
  <si>
    <t>915621</t>
  </si>
  <si>
    <t>VODOR DOPRAV ZNAČ - KNOFLÍKY TRVALÉ ZAPUŠTĚNÉ - DOD A POKLÁD</t>
  </si>
  <si>
    <t>Dopravní zařízení - knoflíky ve vozovce: 236=236,000 [A]</t>
  </si>
  <si>
    <t>106</t>
  </si>
  <si>
    <t>915641</t>
  </si>
  <si>
    <t>VODOR DOPRAV ZNAČ - KNOFLÍKY SKLENĚNÉ OBRUBNÍKOVÉ - DOD A POKLÁD</t>
  </si>
  <si>
    <t>Dopravní zařízení - knoflíky v obrubách ostrůvků: 117=117,000 [A]</t>
  </si>
  <si>
    <t>107</t>
  </si>
  <si>
    <t>91692</t>
  </si>
  <si>
    <t>ZVÝRAZŇUJÍCÍ SLOUPKY PLASTOVÉ</t>
  </si>
  <si>
    <t>Výstražné sloupky Z11g (kulaté) červené na vjezdech: 46=46,000 [A]</t>
  </si>
  <si>
    <t>108</t>
  </si>
  <si>
    <t>917211</t>
  </si>
  <si>
    <t>ZÁHONOVÉ OBRUBY Z BETONOVÝCH OBRUBNÍKŮ ŠÍŘ 50MM</t>
  </si>
  <si>
    <t>do betonového lože s opěrou, beton C25/30n XF3</t>
  </si>
  <si>
    <t>Záhonové obruby ABO 17-10 (50/200/500mm): 3825,0=3 825,000 [A]</t>
  </si>
  <si>
    <t>109</t>
  </si>
  <si>
    <t>917224</t>
  </si>
  <si>
    <t>SILNIČNÍ A CHODNÍKOVÉ OBRUBY Z BETONOVÝCH OBRUBNÍKŮ ŠÍŘ 150MM</t>
  </si>
  <si>
    <t>Silniční obruby ABO 2-15 - 
- (150/250/1000mm) s nášlapem 120mm: 4050,0=4 050,000 [A] 
- (150/150-250/1000mm) přechodové (ks): 200=200,000 [B] 
- (150/150/1000mm) s nášlapem 20mm: 893,0=893,000 [C] 
Celkem: A+B+C=5 143,000 [D]</t>
  </si>
  <si>
    <t>110</t>
  </si>
  <si>
    <t>91725</t>
  </si>
  <si>
    <t>NÁSTUPIŠTNÍ OBRUBNÍKY BETONOVÉ</t>
  </si>
  <si>
    <t>Kaselské obrubníky (přímé i přechodové kusy - sestava): 119,0=119,000 [A]</t>
  </si>
  <si>
    <t>111</t>
  </si>
  <si>
    <t>91726</t>
  </si>
  <si>
    <t>KO OBRUBNÍKY BETONOVÉ</t>
  </si>
  <si>
    <t>Obrubníky kolem vjezdových ostrůvků: 117,5=117,500 [A]</t>
  </si>
  <si>
    <t>112</t>
  </si>
  <si>
    <t>917424</t>
  </si>
  <si>
    <t>CHODNÍKOVÉ OBRUBY Z KAMENNÝCH OBRUBNÍKŮ ŠÍŘ 150MM</t>
  </si>
  <si>
    <t>Kamenné (žulové) obruby (150/300mm): 80,0=80,000 [A]</t>
  </si>
  <si>
    <t>113</t>
  </si>
  <si>
    <t>9183B3</t>
  </si>
  <si>
    <t>PROPUSTY Z TRUB DN 400MM PLASTOVÝCH</t>
  </si>
  <si>
    <t>Plastové korugované potrubí PEHD DN/ID 400mm ; SN12 
vč. příp. šikmého seříznutí potrubí na vtoku a výtoku</t>
  </si>
  <si>
    <t>Propustky pod sjezdy (celkem 16 ks nových propustků): 157,7=157,700 [A] 
Podélný propustek DN 400: 100,7=100,700 [B] 
Celkem: A+B=258,400 [C]</t>
  </si>
  <si>
    <t>114</t>
  </si>
  <si>
    <t>9183D3</t>
  </si>
  <si>
    <t>PROPUSTY Z TRUB DN 600MM PLASTOVÝCH</t>
  </si>
  <si>
    <t>Plastové korugované potrubí PEHD DN/ID 600mm ; SN12 
vč. šikmého seříznutí potrubí na vtoku a výtoku</t>
  </si>
  <si>
    <t>Propustky pod - 
- komunikací (celkem 6 ks nových propustků): 100,6=100,600 [A] 
- sjezdy (celkem 6 ks nových propustků): 91,9=91,900 [B] 
Celkem: A+B=192,500 [C]</t>
  </si>
  <si>
    <t>115</t>
  </si>
  <si>
    <t>9183E2</t>
  </si>
  <si>
    <t>PROPUSTY Z TRUB DN 800MM ŽELEZOBETONOVÝCH</t>
  </si>
  <si>
    <t>ŽB potrubí DN 800mm (dle stávajícího - předp.)</t>
  </si>
  <si>
    <t>Prodloužení stávajícího propustku v km 4,255: 8,4=8,400 [A]</t>
  </si>
  <si>
    <t>116</t>
  </si>
  <si>
    <t>9185B2</t>
  </si>
  <si>
    <t>ČELA KAMENNÁ PROPUSTU Z TRUB DN DO 400MM</t>
  </si>
  <si>
    <t>LK tl. 200mm do betonového lože C20/25nXF3 100mm + ŠP podsyp 100mm</t>
  </si>
  <si>
    <t>Šikmá čela z LK (vč. příp. prahů) propustků pod sjezdy (celkem 16 ks nových propustků): 16*2=32,000 [A]</t>
  </si>
  <si>
    <t>117</t>
  </si>
  <si>
    <t>9185D2</t>
  </si>
  <si>
    <t>ČELA KAMENNÁ PROPUSTU Z TRUB DN DO 600MM</t>
  </si>
  <si>
    <t>Šikmá čela z LK (vč. příp. prahů) propustků pod - 
- komunikací (celkem 6 ks nových propustků): 6*2=12,000 [A] 
- sjezdy (celkem 6 ks nových propustků): 6*2=12,000 [B] 
Celkem: A+B=24,000 [C]</t>
  </si>
  <si>
    <t>118</t>
  </si>
  <si>
    <t>9185E2</t>
  </si>
  <si>
    <t>ČELA KAMENNÁ PROPUSTU Z TRUB DN DO 800MM</t>
  </si>
  <si>
    <t>Šikmá čela z LK (vč. příp. prahů) prodlužovaného propustku: 2=2,000 [A]</t>
  </si>
  <si>
    <t>119</t>
  </si>
  <si>
    <t>9186B2</t>
  </si>
  <si>
    <t>VTOK JÍMKY KAMEN VČET DLAŽBY PROPUSTU Z TRUB DN DO 400MM</t>
  </si>
  <si>
    <t>Výústní objekt n a podélném propustku DN 400: 1=1,000 [A]</t>
  </si>
  <si>
    <t>120</t>
  </si>
  <si>
    <t>919111</t>
  </si>
  <si>
    <t>ŘEZÁNÍ ASFALTOVÉHO KRYTU VOZOVEK TL DO 50MM</t>
  </si>
  <si>
    <t>zaříznutí hrany stávajícího asfaltu pro dobalení nové obrusné vrstvy</t>
  </si>
  <si>
    <t>121</t>
  </si>
  <si>
    <t>931324</t>
  </si>
  <si>
    <t>TĚSNĚNÍ DILATAČ SPAR ASF ZÁLIVKOU MODIFIK PRŮŘ DO 400MM2</t>
  </si>
  <si>
    <t>zálivka spáry za horka typu N2 vč. provedení adhezního nátěru ploch před aplikací zálivky (rozměry min. 12/25 mm)</t>
  </si>
  <si>
    <t>122</t>
  </si>
  <si>
    <t>935162</t>
  </si>
  <si>
    <t>MIKROŠTĚRBINOVÉ ŽLABY S PŘERUŠOVANOU ŠTĚRBINOU S VNITŘNÍM SPÁDEM</t>
  </si>
  <si>
    <t>příp. bez vnitřního spádu</t>
  </si>
  <si>
    <t>Štěrbinové žlaby 200/200mm - 
- krátké (13ks): 166=166,000 [A] 
- dlouhé (4ks): 73+59+17+32=181,000 [B] 
Odpočet vpustí a čistících kusů (ks á 1m): -17-4=-21,000 [C] 
Celkem: A+B+C=326,000 [D]</t>
  </si>
  <si>
    <t>123</t>
  </si>
  <si>
    <t>935212</t>
  </si>
  <si>
    <t>PŘÍKOPOVÉ ŽLABY Z BETON TVÁRNIC ŠÍŘ DO 600MM DO BETONU TL 100MM</t>
  </si>
  <si>
    <t>beton C30/37 XF4</t>
  </si>
  <si>
    <t>Příkopové tvárnice: 1192,0=1 192,000 [A]</t>
  </si>
  <si>
    <t>124</t>
  </si>
  <si>
    <t>935832</t>
  </si>
  <si>
    <t>ŽLABY A RIGOLY DLÁŽDĚNÉ Z LOMOVÉHO KAMENE TL DO 250MMM DO BETONU TL 100MM</t>
  </si>
  <si>
    <t>Zpevněné skluzy do příkopů a vodotečí prům. š. 0,8m: 50*0,8=40,000 [A] 
Výústní objekt na podélném propustku DN 400: 4,0=4,000 [B] 
Celkem: A+B=44,000 [C]</t>
  </si>
  <si>
    <t>125</t>
  </si>
  <si>
    <t>93818</t>
  </si>
  <si>
    <t>OČIŠTĚNÍ ASFALT VOZOVEK ZAMETENÍM</t>
  </si>
  <si>
    <t>Zametení vozovky před provedením 2. fáze VDZ (plošně), vč. likvidace odpadu</t>
  </si>
  <si>
    <t>126</t>
  </si>
  <si>
    <t>vč. odvozu a uložení na recyklační středisko / trvalou skládku dle dispozic zhotovitele, vzdálenost uvedena orientačně 
POZN.: Pol. platí pro celou stavbu.</t>
  </si>
  <si>
    <t>Vybourání veškerých ostatních, skrytých a drobných kamenných konstrukcí (čela propustků, patky, základy, zbytky konstrukcí) v kolizi s novým stavem, vč. odstranění překážek konstrukcí vyvolaných stavbou - odborný odhad: 20,0=20,000 [A]</t>
  </si>
  <si>
    <t>127</t>
  </si>
  <si>
    <t>966158</t>
  </si>
  <si>
    <t>BOURÁNÍ KONSTRUKCÍ Z PROST BETONU S ODVOZEM DO 20KM</t>
  </si>
  <si>
    <t>Vybourání veškerých ostatních, skrytých a drobných betonových konstrukcí (čela propustků, patky, základy, zbytky konstrukcí) v kolizi s novým stavem, vč. odstranění překážek konstrukcí vyvolaných stavbou - odborný odhad: 45,0=45,000 [A]</t>
  </si>
  <si>
    <t>128</t>
  </si>
  <si>
    <t>966168</t>
  </si>
  <si>
    <t>BOURÁNÍ KONSTRUKCÍ ZE ŽELEZOBETONU S ODVOZEM DO 20KM</t>
  </si>
  <si>
    <t>Vybourání veškerých ostatních, skrytých a drobných železobetonových konstrukcí (čela propustků, patky, základy, zbytky konstrukcí) v kolizi s novým stavem, vč. odstranění překážek konstrukcí vyvolaných stavbou - odborný odhad: 15,0=15,000 [A]</t>
  </si>
  <si>
    <t>129</t>
  </si>
  <si>
    <t>966346</t>
  </si>
  <si>
    <t>BOURÁNÍ PROPUSTŮ Z TRUB DN DO 400MM</t>
  </si>
  <si>
    <t>vč. odvozu a uložení na recyklační středisko / trvalou skládku dle dispozic zhotovitele 
POZN.: Převážně betonové trouby.</t>
  </si>
  <si>
    <t>Odstranění stavajích propustků DN 400 (vč. příp. lože a obetonování) na sjezdech: 16,7=16,700 [A]</t>
  </si>
  <si>
    <t>130</t>
  </si>
  <si>
    <t>966357</t>
  </si>
  <si>
    <t>BOURÁNÍ PROPUSTŮ Z TRUB DN DO 500MM</t>
  </si>
  <si>
    <t>Odstranění stavajích propustků DN 500 (vč. příp. lože a obetonování) - 
- na sjezdech: 144,1=144,100 [A] 
- pod komunikací: 27,5=27,500 [B] 
Celkem: A+B=171,600 [C]</t>
  </si>
  <si>
    <t>131</t>
  </si>
  <si>
    <t>966358</t>
  </si>
  <si>
    <t>BOURÁNÍ PROPUSTŮ Z TRUB DN DO 600MM</t>
  </si>
  <si>
    <t>Odstranění stavajích propustků DN 600 (vč. příp. lože a obetonování) - 
- na sjezdech: 51,6=51,600 [A] 
- pod komunikací: 12,0=12,000 [B] 
Celkem: A+B=63,600 [C]</t>
  </si>
  <si>
    <t>132</t>
  </si>
  <si>
    <t>96636</t>
  </si>
  <si>
    <t>BOURÁNÍ PROPUSTŮ Z TRUB DN DO 800MM</t>
  </si>
  <si>
    <t>Odstranění stavajích propustků DN 800 (vč. příp. lože a obetonování) na sjezdech: 4,9=4,900 [A]</t>
  </si>
  <si>
    <t>133</t>
  </si>
  <si>
    <t>96687</t>
  </si>
  <si>
    <t>VYBOURÁNÍ ULIČNÍCH VPUSTÍ KOMPLETNÍCH</t>
  </si>
  <si>
    <t>vč. odvozu a uložení na recyklační středisko / trvalou skládku dle dispozic zhotovitele</t>
  </si>
  <si>
    <t>Vybourání stáv. UV: 8=8,000 [A] 
Vybourání stáv. HV (v dané pol., malé množství): 1=1,000 [B] 
Celkem: A+B=9,000 [C]</t>
  </si>
  <si>
    <t>134</t>
  </si>
  <si>
    <t>969234</t>
  </si>
  <si>
    <t>VYBOURÁNÍ POTRUBÍ DN DO 200MM KANALIZAČ</t>
  </si>
  <si>
    <t>vč. odvozu a uložení na recyklační středisko / trvalou skládku dle dispozic zhotovitele 
POZN.: Předpoklad převážně betonové trouby.</t>
  </si>
  <si>
    <t>Vybourání původních přípojek UV: 29.7=29,700 [A]</t>
  </si>
  <si>
    <t>SO 101.2 (PVD)</t>
  </si>
  <si>
    <t>Silnice II/337 - Způsobilé výdaje - Přímé výdaje na doprovodnou část projektu</t>
  </si>
  <si>
    <t xml:space="preserve">  SO 101.2 (PVD)</t>
  </si>
  <si>
    <t>POZN.: Ostatní zemní práce jsou součástí celkových výkopů a násypů / zásypů stavby.</t>
  </si>
  <si>
    <t>Zásyp rubu OZ kam. fr. 4-63: 15=15,000 [A]</t>
  </si>
  <si>
    <t>Ochrana izolačního nátěru na rubu OZ a základu: 30=30,000 [A]</t>
  </si>
  <si>
    <t>272324</t>
  </si>
  <si>
    <t>ZÁKLADY ZE ŽELEZOBETONU DO C25/30</t>
  </si>
  <si>
    <t>beton C25/30 XC4, XF3, XA1 
vč. provedení izolačního nátěru (ALP + 2x ALN) na plochách v místech styku se zeminou / kamenivem a vč. výplně a ošetření dilatační spáry a pracovních spar jednotlivých dílčích celků</t>
  </si>
  <si>
    <t>Základ ŽB zídky pro autobusovou zastávku: 15,0*1,0*0,6=9,000 [A]</t>
  </si>
  <si>
    <t>272365</t>
  </si>
  <si>
    <t>VÝZTUŽ ZÁKLADŮ Z OCELI 10505, B500B</t>
  </si>
  <si>
    <t>ocel B500B, stupeň vyztužení 80 kg/m3</t>
  </si>
  <si>
    <t>dle pol. 272324: 9,0*0,08=0,720 [A]</t>
  </si>
  <si>
    <t>Svislé konstrukce</t>
  </si>
  <si>
    <t>317324</t>
  </si>
  <si>
    <t>ŘÍMSY ZE ŽELEZOBETONU DO C25/30</t>
  </si>
  <si>
    <t>Římsa ŽB zídky pro autobusovou zastávku: 15,0*0,75*0,2=2,250 [A]</t>
  </si>
  <si>
    <t>317365</t>
  </si>
  <si>
    <t>VÝZTUŽ ŘÍMS Z OCELI 10505, B500B</t>
  </si>
  <si>
    <t>dle pol. 317324: 2,25*0,08=0,180 [A]</t>
  </si>
  <si>
    <t>327324</t>
  </si>
  <si>
    <t>ZDI OPĚRNÉ, ZÁRUBNÍ, NÁBŘEŽNÍ ZE ŽELEZOVÉHO BETONU DO C25/30</t>
  </si>
  <si>
    <t>Železobetonová zídka pro autobusovou zastávku: 15,0*1,0*0,4=6,000 [A]</t>
  </si>
  <si>
    <t>327365</t>
  </si>
  <si>
    <t>VÝZTUŽ ZDÍ OPĚRNÝCH, ZÁRUBNÍCH, NÁBŘEŽNÍCH Z OCELI 10505, B500B</t>
  </si>
  <si>
    <t>dle pol. 327324: 6,0*0,08=0,480 [A]</t>
  </si>
  <si>
    <t>451312</t>
  </si>
  <si>
    <t>PODKLADNÍ A VÝPLŇOVÉ VRSTVY Z PROSTÉHO BETONU C12/15</t>
  </si>
  <si>
    <t>beton C12/15</t>
  </si>
  <si>
    <t>PB prům. tl. 100mm základu OZ: 15,2*1,2*0,1=1,824 [A]</t>
  </si>
  <si>
    <t>Úpravy povrchů, podlahy, výplně otvorů</t>
  </si>
  <si>
    <t>62191.R</t>
  </si>
  <si>
    <t>OPRAVA KAMENNÉ ZÍDKY</t>
  </si>
  <si>
    <t>Zahrnuje veškeré požadované práce dle TZ</t>
  </si>
  <si>
    <t>Sanace kamenné zídky v Závratci: 40=40,000 [A]</t>
  </si>
  <si>
    <t>vč. přesahu pro vyústění</t>
  </si>
  <si>
    <t>Odvodnění rubu OZ: 20=20,000 [A]</t>
  </si>
  <si>
    <t>91710</t>
  </si>
  <si>
    <t>OBRUBY Z BETONOVÝCH PALISÁD</t>
  </si>
  <si>
    <t>použití v místech s potřebou zajištění konstrukce ve svahu</t>
  </si>
  <si>
    <t>palisáda - 
- v km 1,6 (v. 400mm): 20*0,12*0,4=0,960 [A] 
- v km 1,9 (v. 800mm): 60*0,12*0,8=5,760 [B] 
Celkem: A+B=6,720 [C]</t>
  </si>
  <si>
    <t>SO 101.3 (NN)</t>
  </si>
  <si>
    <t>Silnice II/337 - Způsobilé výdaje - Nepřímé náklady</t>
  </si>
  <si>
    <t xml:space="preserve">  SO 101.3 (NN)</t>
  </si>
  <si>
    <t>12932</t>
  </si>
  <si>
    <t>ČIŠTĚNÍ PŘÍKOPŮ OD NÁNOSU DO 0,5M3/M</t>
  </si>
  <si>
    <t>Čištění příkopů prům. mn. do 0,5 m3/m: 100,0=100,000 [A]</t>
  </si>
  <si>
    <t>129958</t>
  </si>
  <si>
    <t>ČIŠTĚNÍ POTRUBÍ DN DO 600MM</t>
  </si>
  <si>
    <t>Pročištění stáv. propustků prům. DN 600 (400-800) - odborný odhad: 50=50,000 [A]</t>
  </si>
  <si>
    <t>SO 201</t>
  </si>
  <si>
    <t>Most ev. č. 337-012</t>
  </si>
  <si>
    <t>SO 201.1 (PVH)</t>
  </si>
  <si>
    <t>Most ev. č. 337-012 - Způsobilé výdaje - Přímé výdaje na hlavní část projektu</t>
  </si>
  <si>
    <t xml:space="preserve">  SO 201.1 (PVH)</t>
  </si>
  <si>
    <t>dle pol. 11352: 14,2*0,205=2,911 [A] 
dle pol. 966168: 10,934*2,5=27,335 [B] 
Celkem: A+B=30,246 [C]</t>
  </si>
  <si>
    <t>dle pol. 113138: 4,256*2,3=9,789 [A]</t>
  </si>
  <si>
    <t>dle pol. 124738: 26,0*1,8=46,800 [A] 
dle pol. 131738: 18,8*1,8=33,840 [B] 
Celkem: A+B=80,640 [C]</t>
  </si>
  <si>
    <t>křoviny na svazích 2 x 10m2: 
2*10=20,000 [A]</t>
  </si>
  <si>
    <t>vč. odvozu a uložení na obalovně / recyklačním středisku s provozním zařízením pro použití / zpracování znovuzískané asfaltové směsi dle dispozic zhotovitele, vzdálenost uvedena orientačně 
Předpoklad vybourání asfaltových vrstev v hodnotách PAU třídy ZAS-T1 – ZAS-T3.</t>
  </si>
  <si>
    <t>rozhraní mezi objekty = rub opěr = 3.50m 
šířka 7.60m, délka 3.5m, tl. vozovky 0,110m (zvětšení s ohledem na neznámé skutečné provedení na 0.160m) 
7,6*3,5*0,16=4,256 [A]</t>
  </si>
  <si>
    <t>11352</t>
  </si>
  <si>
    <t>ODSTRANĚNÍ CHODNÍKOVÝCH A SILNIČNÍCH OBRUBNÍKŮ BETONOVÝCH</t>
  </si>
  <si>
    <t>Levá římsa 7.1m, pravá římsa 7.1m (obrubníky mohou být zpětně použity pro nové chodníky za novými římsami) 
2*7,1=14,200 [A]</t>
  </si>
  <si>
    <t>113769</t>
  </si>
  <si>
    <t>FRÉZOVÁNÍ DRÁŽKY PRŮŘEZU PŘES 1200MM2 V ASFALTOVÉ VOZOVCE</t>
  </si>
  <si>
    <t>příprava drážky pro zálivku, vč. likvidace odpadu</t>
  </si>
  <si>
    <t>Drážka v místě - 
- napojení na konci vozovky - délka 7.5m, šířka spáry 25mm, hloubka 50mm, počet 2ks 
- podpovrchový závěr - délka 7.5m, šířka spáry 25mm, hloubka 60mm, počet 2ks 
- podpovrchový závěr - délka 7.5m, šířka spáry 25mm, hloubka 50mm, počet 2ks 
- kolem říms - délka 7.15+7.1m, šířka spáry 25mm, hloubka 60mm, počet 1ks 
7,5*2+7,5*2+7,5*2+7,15+7,1=59,250 [A]</t>
  </si>
  <si>
    <t>11525</t>
  </si>
  <si>
    <t>PŘEVEDENÍ VODY POTRUBÍM DN 600 NEBO ŽLABY R.O. DO 2,0M</t>
  </si>
  <si>
    <t>Převedení koryta potoka do potrubí 2x DN 600 - zřízení, údržba, příp. přesuny v rámci etap, odstranění), celkem úsek do 20m 
2*20=40,000 [A]</t>
  </si>
  <si>
    <t>12473</t>
  </si>
  <si>
    <t>VYKOPÁVKY PRO KORYTA VODOTEČÍ TŘ. I</t>
  </si>
  <si>
    <t>odvoz a uložení vykázáno v rámci pol. 124738.</t>
  </si>
  <si>
    <t>Převedení koryta potoka do potrbí 2x DN 600 - zrušení zemních hrázek na vtoku a výtoku, cca 5m3/ks 
2*5,0=10,000 [A]</t>
  </si>
  <si>
    <t>124738</t>
  </si>
  <si>
    <t>VYKOPÁVKY PRO KORYTA VODOTEČÍ TŘ. I, ODVOZ DO 20KM</t>
  </si>
  <si>
    <t>odtěžení , vyčištění dna koryta (plocha 1.3m2 x 20m) 
1,3*20=26,000 [A]</t>
  </si>
  <si>
    <t>131738</t>
  </si>
  <si>
    <t>HLOUBENÍ JAM ZAPAŽ I NEPAŽ TŘ. I, ODVOZ DO 20KM</t>
  </si>
  <si>
    <t>Výkop pro rozšíření mostu. Výkopy za rubem opěr (rekonstrukce mostu je bez vvýkopů přechodové oblasti, zde se provede odfrézování vozovkových vrstev v rámci objektu silnice SO 101). 
2,5*7,52=18,800 [A]</t>
  </si>
  <si>
    <t>uložení zeminy z výkopů a z hloubení a vyčištění koryta</t>
  </si>
  <si>
    <t>dle pol. 124738: 26,0=26,000 [A] 
dle pol. 131738: 18,8=18,800 [B] 
Celkem: A+B=44,800 [C]</t>
  </si>
  <si>
    <t>17710</t>
  </si>
  <si>
    <t>ZEMNÍ HRÁZKY ZE ZEMIN SE ZHUTNĚNÍM</t>
  </si>
  <si>
    <t>předpoklad z vytěženého materiálu pod mostem v rámci zemních prací</t>
  </si>
  <si>
    <t>Převedení koryta potoka do potrbí 2x DN 600 - zřízení zemních hrázek na vtoku a výtoku, cca 5m3/ks 
2*5,0=10,000 [A]</t>
  </si>
  <si>
    <t>261516</t>
  </si>
  <si>
    <t>VRTY PRO KOTV, INJEKT, MIKROPIL NA POVRCHU TŘ V D DO 80MM</t>
  </si>
  <si>
    <t>vč. likvidace vývrtu dle dispozic zhotovitele (malé množství)</t>
  </si>
  <si>
    <t>nová trubička pro odvodnění izolace v úžlabí nk  (délka vrtu 0.250m + rezerva 0.10m; počet 1ks) 
0,25+0,1=0,350 [A]</t>
  </si>
  <si>
    <t>285391</t>
  </si>
  <si>
    <t>DODATEČNÉ KOTVENÍ VLEPENÍM BETONÁŘSKÉ VÝZTUŽE D DO 10MM DO VRTŮ</t>
  </si>
  <si>
    <t>výztuž vč. PKO, D 10mm</t>
  </si>
  <si>
    <t>spřahující výztuž rozšíření mostu. Spřahující výztuž D 10 mm rastr 250×250mm hloubka vrtu min. 150mm 
150*2=300,000 [A]</t>
  </si>
  <si>
    <t>31717</t>
  </si>
  <si>
    <t>KOVOVÉ KONSTRUKCE PRO KOTVENÍ ŘÍMSY</t>
  </si>
  <si>
    <t>KG</t>
  </si>
  <si>
    <t>hmotnost kotvy do 6kg/kus, vč. vývrtu a vlepení kotev</t>
  </si>
  <si>
    <t>levá římsa 14ks; pravá římsa 7ks 
(14+7)*6,0=126,000 [A]</t>
  </si>
  <si>
    <t>317326</t>
  </si>
  <si>
    <t>ŘÍMSY ZE ŽELEZOBETONU DO C40/50</t>
  </si>
  <si>
    <t>beton C35/45 XC4, XD3, XF4 
vč. provedení izolačního nátěru (ALP + 2x ALN) na plochách v místech styku se zeminou / kamenivem a vč. příp. výplně a ošetření dilatačních / pracovních spár</t>
  </si>
  <si>
    <t>viz výkres (levá římsa 5.22m3 + pravá římsa 2.06m3) 
5,22+2,06=7,280 [A]</t>
  </si>
  <si>
    <t>ocel B500B</t>
  </si>
  <si>
    <t>cca 150 kg/m3 
7,28*0,15=1,092 [A]</t>
  </si>
  <si>
    <t>333326</t>
  </si>
  <si>
    <t>MOSTNÍ OPĚRY A KŘÍDLA ZE ŽELEZOVÉHO BETONU DO C40/50</t>
  </si>
  <si>
    <t>beton C35/45 XC4, XD1, XF2 
vč. provedení izolačního nátěru (ALP + 2x ALN) na plochách v místech styku se zeminou / kamenivem a vč. příp. výplně a ošetření dilatačních / pracovních spár</t>
  </si>
  <si>
    <t>rozšíření mostu 
7,8=7,800 [A]</t>
  </si>
  <si>
    <t>333365</t>
  </si>
  <si>
    <t>VÝZTUŽ MOSTNÍCH OPĚR A KŘÍDEL Z OCELI 10505, B500B</t>
  </si>
  <si>
    <t>cca 220 kg/m3 
7,8*0,22=1,716 [A]</t>
  </si>
  <si>
    <t>421326</t>
  </si>
  <si>
    <t>MOSTNÍ NOSNÉ DESKOVÉ KONSTRUKCE ZE ŽELEZOBETONU C40/50</t>
  </si>
  <si>
    <t>rozšíření mostu 
1,1=1,100 [A]</t>
  </si>
  <si>
    <t>421365</t>
  </si>
  <si>
    <t>VÝZTUŽ MOSTNÍ DESKOVÉ KONSTRUKCE Z OCELI 10505, B500B</t>
  </si>
  <si>
    <t>cca 220 kg/m3 
1,1*0,22=0,242 [A]</t>
  </si>
  <si>
    <t>lože z betonu C25/30 XC2, XF3 tl. 150mm</t>
  </si>
  <si>
    <t>koryto potoka + břehy = délka příč řezu 8.5m; délka na výtoku 5m; délka na nátoku 5m 
nové skluzy (1.2m x 0.6m x 2ks) 
((5+5)*8,5+(1,2*0,6*2))*0,15=12,966 [A]</t>
  </si>
  <si>
    <t>45747</t>
  </si>
  <si>
    <t>VYROVNÁVACÍ A SPÁD VRSTVY Z MALTY ZVLÁŠTNÍ (PLASTMALTA)</t>
  </si>
  <si>
    <t>zpětné osazení repasovaného zábradlí (levá římsa 6m) přes patní plechy - vyrovnávací plastmalta tl. do 20mm a rozměry do 0,2/0,2m 
4*0,2*0,2*0,02=0,003 [A]</t>
  </si>
  <si>
    <t>465512</t>
  </si>
  <si>
    <t>DLAŽBY Z LOMOVÉHO KAMENE NA MC</t>
  </si>
  <si>
    <t>Dlažby z lomového kamene tl. 0,2m na MC vč. vyspárování cem. maltou M25 XC2, XF2 
POZN.: V maximální míře bude využit stávající kamen (vč. vyjmutí a očištění, tedy povrch bude předlážděn, uvažovaná výměra předláždění 50%), ostatní nakupovaný materiál.</t>
  </si>
  <si>
    <t>koryto potoka + břehy = délka příč řezu 8.5m; délka na výtoku 5m; délka na nátoku 5m 
nové skluzy (1.2m x 0.6m x 2ks) 
((5+5)*8,5+(1,2*0,6*2))*0,2=17,288 [A]</t>
  </si>
  <si>
    <t>465922</t>
  </si>
  <si>
    <t>DLAŽBY Z BETONOVÝCH DLAŽDIC NA MC</t>
  </si>
  <si>
    <t>včetně vyspárování cem. maltou M25 XC2, XF2</t>
  </si>
  <si>
    <t>nová dlažba za koncem říms (pravá římsa délka (2+2)*1.2m; levá římsa 12.1×2.1+2×2m) 
(2+2)*1,2+12,1*2,1+2*2=34,210 [A]</t>
  </si>
  <si>
    <t>467384</t>
  </si>
  <si>
    <t>STUPNĚ A PRAHY VOD KORYT ZE ŽELBET DO C25/30 VČET VÝZT</t>
  </si>
  <si>
    <t>ŽB práh na vtoku, příp. i výtoku (dle požadavku AD a TDI) 
5,0*0,3*0,5*2=1,500 [A]</t>
  </si>
  <si>
    <t>572214</t>
  </si>
  <si>
    <t>SPOJOVACÍ POSTŘIK Z MODIFIK EMULZE DO 0,5KG/M2</t>
  </si>
  <si>
    <t>rozhraní mezi objekty = rub opěr = 3.50m 
délka 3.5m, šířka 7.5m, ks 2 
3,5*7,5*2=52,500 [A]</t>
  </si>
  <si>
    <t>57475</t>
  </si>
  <si>
    <t>VOZOVKOVÉ VÝZTUŽNÉ VRSTVY Z GEOMŘÍŽOVINY</t>
  </si>
  <si>
    <t>Kompletní provedení vč. dodání materiálu požadované kvality a vlastností. Vše dle PD.</t>
  </si>
  <si>
    <t>Geomřížovina v oblasti dilatačního závěru 
2*2*7,5=30,000 [A]</t>
  </si>
  <si>
    <t>vč. zatěsnění spár a jejich řezání, zálivek a předtěsnění</t>
  </si>
  <si>
    <t>délka 3.5m, šířka 7.25m, ks 1 
3,5*7,25*1=25,375 [A]</t>
  </si>
  <si>
    <t>575D03</t>
  </si>
  <si>
    <t>LITÝ ASFALT MA I (SILNICE, DÁLNICE) 11 MODIFIK</t>
  </si>
  <si>
    <t>odvodňovací proužek 
Kompletní provedení  vč. příp. posypu a všech detailů zařízení pro odvodnění izolace, úpravy napojení, řezání, těsnění spar vč. předtěsnění a zálivek podél říms, obrubníků, dilatačních zařízení, odvodňovacích proužků, odvodňovačů, vpustí atd. Vše dle PD.</t>
  </si>
  <si>
    <t>délka 3.5, šířka 0.25, průměrná výška 90mm 
0,25*7,16*0,09=0,161 [A]</t>
  </si>
  <si>
    <t>575F65</t>
  </si>
  <si>
    <t>LITÝ ASFALT MA IV (OCHRANA MOSTNÍ IZOLACE) 16 TL. 45MM MODIFIK</t>
  </si>
  <si>
    <t>Kompletní provedení. Vše dle PD.</t>
  </si>
  <si>
    <t>délka 3.5m, šířka 7.5m, ks 1 
3,5*7,5*1=26,250 [A]</t>
  </si>
  <si>
    <t>62592</t>
  </si>
  <si>
    <t>ÚPRAVA POVRCHU BETONOVÝCH PLOCH A KONSTRUKCÍ - STRIÁŽ</t>
  </si>
  <si>
    <t>na pochozí části římsy, s rámečkem 
6,9*1,75=12,075 [A]</t>
  </si>
  <si>
    <t>626113</t>
  </si>
  <si>
    <t>REPROFILACE PODHLEDŮ, SVISLÝCH PLOCH SANAČNÍ MALTOU JEDNOVRST TL 30MM</t>
  </si>
  <si>
    <t>rám - podhled + stěny (délka příč řezu 5.5m; délka cca 10m) 
křídla (výtok plocha 8.8m2; nátok plocha 8.8m2) x rezerva 1.30 
(5,5*10)+(8,8+8,8)*1,3=77,880 [A]</t>
  </si>
  <si>
    <t>626213</t>
  </si>
  <si>
    <t>REPROFILACE VODOROVNÝCH PLOCH SHORA SANAČNÍ MALTOU JEDNOVRST TL 30MM</t>
  </si>
  <si>
    <t>horní povrch NK (š. 9.2 m; dl. 3.5 m) 
rám - podlaha = dno rámu (délka příč řezu 3.0m; délka cca 10m) 
3,5*9,2+3*10=62,200 [A]</t>
  </si>
  <si>
    <t>62631</t>
  </si>
  <si>
    <t>SPOJOVACÍ MŮSTEK MEZI STARÝM A NOVÝM BETONEM</t>
  </si>
  <si>
    <t>Veškeré sanované povrchy (reprofilace + nátěry)  -  (pol. 626113 + pol. 626213) 
77,88+62,20=140,080 [A]</t>
  </si>
  <si>
    <t>62652</t>
  </si>
  <si>
    <t>OCHRANA VÝZTUŽE PŘI NEDOSTATEČNÉM KRYTÍ</t>
  </si>
  <si>
    <t>Ochrana obnažené výstuže (odhadnuté množství 20% sanovaných ploch) 
140,08*0,2=28,016 [A]</t>
  </si>
  <si>
    <t>62662</t>
  </si>
  <si>
    <t>INJEKTÁŽ TRHLIN TĚSNÍCÍ</t>
  </si>
  <si>
    <t>POZN.: Položka bude čerpána v rozsahu dle skutečnosti!</t>
  </si>
  <si>
    <t>Injektáž trhlin - s ohledem na neznámý stav kce. pod vozovkou uvažováno s rezervou na případnou injektáž cca 20m 
20=20,000 [A]</t>
  </si>
  <si>
    <t>711111</t>
  </si>
  <si>
    <t>IZOLACE BĚŽNÝCH KONSTRUKCÍ PROTI ZEMNÍ VLHKOSTI ASFALTOVÝMI NÁTĚRY</t>
  </si>
  <si>
    <t>obnažený rub opěr (cca 0.5x10mx2ks) + izolace rozšíření křídel 2×4.62m2 
0,5*10*2+2*4,62=19,240 [A]</t>
  </si>
  <si>
    <t>711432</t>
  </si>
  <si>
    <t>IZOLACE MOSTOVEK POD ŘÍMSOU ASFALTOVÝMI PÁSY</t>
  </si>
  <si>
    <t>Ochranná vrstva izolace pod římsami -  levá římsa šířka 2.1m. Délka 7.15m; pravá římsa šířka 0.6m. Délka 7.1m 
2,25*7,15+0,75*7,1=21,413 [A]</t>
  </si>
  <si>
    <t>711442</t>
  </si>
  <si>
    <t>IZOLACE MOSTOVEK CELOPLOŠNÁ ASFALTOVÝMI PÁSY S PEČETÍCÍ VRSTVOU</t>
  </si>
  <si>
    <t>délka 3.5m + přetažení na rub 0.5m x 2ks, šířka 10.10m 
(3,5+0,5+0,5)*10,1=45,450 [A]</t>
  </si>
  <si>
    <t>711509</t>
  </si>
  <si>
    <t>OCHRANA IZOLACE NA POVRCHU TEXTILIÍ</t>
  </si>
  <si>
    <t>dvojitá ochrana geotextílií zasypaných částí  opěr = obnažený rub opěr (cca 0.5x10.1mx2ks) 
0,5*10,1*2*2=20,200 [A]</t>
  </si>
  <si>
    <t>783121</t>
  </si>
  <si>
    <t>PROTIKOROZ OCHR OK NÁTĚREM VÍCEVRST SE ZÁKL S VYS OBSAHEM ZN</t>
  </si>
  <si>
    <t>repase + obnova PKO stávajícího zábradlí (levá římsa 1.1x2x6m) 
1,1*2*6=13,200 [A]</t>
  </si>
  <si>
    <t>78383</t>
  </si>
  <si>
    <t>NÁTĚRY BETON KONSTR TYP S4 (OS-C)</t>
  </si>
  <si>
    <t>ochranný nátěr  římsy 0.3m x (7.15 + 7.1m) 
sjednocující nátěr sanovaných betonových povrchů (2 násobný nátěr) 
(140,1-9,2*3,5+(0,3*(7,15+7,1)))*2=224,350 [A]</t>
  </si>
  <si>
    <t>87433.R</t>
  </si>
  <si>
    <t>PŘÍPOJKA Z POTRUBÍ Z TRUB PLASTOVÝCH ODPADNÍCH DN DO 150MM</t>
  </si>
  <si>
    <t>vč. všech detailů a zemních prací</t>
  </si>
  <si>
    <t>Odvodnění uliční vpusti DN150mm 
8,5=8,500 [A]</t>
  </si>
  <si>
    <t>87626</t>
  </si>
  <si>
    <t>CHRÁNIČKY Z TRUB PLAST DN DO 80MM</t>
  </si>
  <si>
    <t>rezervní chráničky v římse 
3*10=30,000 [A]</t>
  </si>
  <si>
    <t>Nová UV 
1=1,000 [A]</t>
  </si>
  <si>
    <t>9112B2</t>
  </si>
  <si>
    <t>ZÁBRADLÍ MOSTNÍ SE SVISLOU VÝPLNÍ - MONTÁŽ S PŘESUNEM (BEZ DODÁVKY)</t>
  </si>
  <si>
    <t>vč. osazení do nových říms, vyrovnávací plastmalta vykázána zvlášť</t>
  </si>
  <si>
    <t>zpětné osazení repasovaného zábradlí (levá římsa 6m) 
6=6,000 [A]</t>
  </si>
  <si>
    <t>9112B3</t>
  </si>
  <si>
    <t>ZÁBRADLÍ MOSTNÍ SE SVISLOU VÝPLNÍ - DEMONTÁŽ S PŘESUNEM</t>
  </si>
  <si>
    <t>demontáž stávajícího zábradlí (levá římsa 6m) s přesunem na dílnu, pro provedení repase 
6=6,000 [A] 
demontáž stávajícího zábradlí (pravá římsa 6m) vč. likvidace (malé mn.) 
6=6,000 [B] 
Celkem: A+B=12,000 [C]</t>
  </si>
  <si>
    <t>9113C1</t>
  </si>
  <si>
    <t>SVODIDLO OCEL SILNIČ JEDNOSTR, ÚROVEŇ ZADRŽ H2 - DODÁVKA A MONTÁŽ</t>
  </si>
  <si>
    <t>beraněné sloupky za římsami v rastru á1.0m (celkem 14ks sloupků)</t>
  </si>
  <si>
    <t>pravé svodidlo před a za mostem 
18,3=18,300 [A]</t>
  </si>
  <si>
    <t>9117C1</t>
  </si>
  <si>
    <t>SVOD OCEL ZÁBRADEL ÚROVEŇ ZADRŽ H2 - DODÁVKA A MONTÁŽ</t>
  </si>
  <si>
    <t>Ocel mostní zábradelní svodidlo jenostr. se sv. výplní sl. do 2m žár zink ponorem</t>
  </si>
  <si>
    <t>nové svodidlo (pravá římsa 6m) 
6=6,000 [A]</t>
  </si>
  <si>
    <t>91238</t>
  </si>
  <si>
    <t>SMĚROVÉ SLOUPKY Z PLAST HMOT - NÁSTAVCE NA SVODIDLA VČETNĚ ODRAZNÉHO PÁSKU</t>
  </si>
  <si>
    <t>91345</t>
  </si>
  <si>
    <t>NIVELAČNÍ ZNAČKY KOVOVÉ</t>
  </si>
  <si>
    <t>křídlo = 1ks; celkem 4ks 
4=4,000 [A]</t>
  </si>
  <si>
    <t>91355</t>
  </si>
  <si>
    <t>EVIDENČNÍ ČÍSLO MOSTU</t>
  </si>
  <si>
    <t>vč. předznačení</t>
  </si>
  <si>
    <t>rozhraní mezi objekty = rub opěr = 3.50m;  2 proužky plné šířky 0,25m, 1 proužek přerušovaný šířky 0,125m 
3,5*(2*0,25+1*0,125)=2,188 [A]</t>
  </si>
  <si>
    <t>do bet. lože s opěrkou</t>
  </si>
  <si>
    <t>pravá římsa délka 2+2m; levá římsa 12.1+2m 
(2+2+1+1)+(12,1+2+2,1)=22,200 [A]</t>
  </si>
  <si>
    <t>919112</t>
  </si>
  <si>
    <t>ŘEZÁNÍ ASFALTOVÉHO KRYTU VOZOVEK TL DO 100MM</t>
  </si>
  <si>
    <t>na zač.a konci odstr. staré vozovky = šířka 8.0m (2x 8m při odstraňování + 2x8 po položení pro těsnění) 
4*8,0=32,000 [A]</t>
  </si>
  <si>
    <t>93132</t>
  </si>
  <si>
    <t>TĚSNĚNÍ DILATAČ SPAR ASF ZÁLIVKOU MODIFIK</t>
  </si>
  <si>
    <t>zálivka spáry za horka typu N2 vč. provedení adhezního nátěru ploch před aplikací zálivky</t>
  </si>
  <si>
    <t>Drážka v místě - 
- napojení na konci vozovky - délka 7.5m, šířka spáry 25mm, hloubka 50mm, počet 2ks 
- podpovrchový závěr - délka 7.5m, šířka spáry 25mm, hloubka 60mm, počet 2ks 
- podpovrchový závěr - délka 7.5m, šířka spáry 25mm, hloubka 50mm, počet 2ks 
- kolem říms - délka 7.15+7.1m, šířka spáry 25mm, hloubka 60mm, počet 1ks 
(7,5*0,025*0,05*2)+(7,5*0,025*0,06*2)+(7,5*0,025*0,05*2)+((7,15+7,1)*0,025*0,06*1)=0,081 [A]</t>
  </si>
  <si>
    <t>93664</t>
  </si>
  <si>
    <t>MOSTNÍ ODVODŇOVACÍ TRUBKA (POVRCHŮ IZOLACE) Z PLASTU</t>
  </si>
  <si>
    <t>vč. veškerých detailů v osazení do NK</t>
  </si>
  <si>
    <t>nová trubička pro odvodnění izolace v úžlabí NK (DN 50mm; délka 0.5m) 
1=1,000 [A]</t>
  </si>
  <si>
    <t>938543</t>
  </si>
  <si>
    <t>OČIŠTĚNÍ BETON KONSTR OTRYSKÁNÍM TLAK VODOU DO 1000 BARŮ</t>
  </si>
  <si>
    <t>vč. příp. mechasnického očištění, vč. likvidace odpadu dle dispozic zhotovitele</t>
  </si>
  <si>
    <t>93857</t>
  </si>
  <si>
    <t>BROUŠENÍ BETON KONSTR</t>
  </si>
  <si>
    <t>vč. likvidace odpadu dle dispozic zhotovitele</t>
  </si>
  <si>
    <t>Úprava povrchu NK po odstranění izolace - zbroušení (pol. 711442) 
(3,5+0,5+0,5)*10,1=45,450 [A]</t>
  </si>
  <si>
    <t>stávající římsy = 0,40 + 0.30m2, délka 7.1+7.1m; rezerva 1.1 
((0,4+0,3)*(7,1+7,1))*1,1=10,934 [A]</t>
  </si>
  <si>
    <t>97817</t>
  </si>
  <si>
    <t>ODSTRANĚNÍ MOSTNÍ IZOLACE</t>
  </si>
  <si>
    <t>stávající izol. mostovky tl. 10mm + uložení NK na lepenku tl. 20mm ; délka NK = 3.5m, šířka NK 9.5m, tl. izolace 10mm 
3,5*9,5=33,250 [A]</t>
  </si>
  <si>
    <t>SO 201.3 (NN)</t>
  </si>
  <si>
    <t>Most ev. č. 337-012 - Způsobilé výdaje - Nepřímé náklady</t>
  </si>
  <si>
    <t xml:space="preserve">  SO 201.3 (NN)</t>
  </si>
  <si>
    <t>d</t>
  </si>
  <si>
    <t>izolace</t>
  </si>
  <si>
    <t>dle pol. 97817: 33,25*0,01*2,3=0,765 [A]</t>
  </si>
  <si>
    <t>02851</t>
  </si>
  <si>
    <t>PRŮZKUMNÉ PRÁCE DIAGNOSTIKY KONSTRUKCÍ NA POVRCHU</t>
  </si>
  <si>
    <t>diagnostika stávajících / ponechaných konstrukcí</t>
  </si>
  <si>
    <t>02910</t>
  </si>
  <si>
    <t>OSTATNÍ POŽADAVKY - ZEMĚMĚŘIČSKÁ MĚŘENÍ</t>
  </si>
  <si>
    <t>měření pro potřeby realizace SO 201</t>
  </si>
  <si>
    <t>029412</t>
  </si>
  <si>
    <t>OSTATNÍ POŽADAVKY - VYPRACOVÁNÍ MOSTNÍHO LISTU</t>
  </si>
  <si>
    <t>pro SO 201</t>
  </si>
  <si>
    <t>02943</t>
  </si>
  <si>
    <t>OSTATNÍ POŽADAVKY - VYPRACOVÁNÍ RDS</t>
  </si>
  <si>
    <t>02944</t>
  </si>
  <si>
    <t>OSTAT POŽADAVKY - DOKUMENTACE SKUTEČ PROVEDENÍ V DIGIT FORMĚ</t>
  </si>
  <si>
    <t>pro SO 201 
vč. příp. tištěné formy, dle požadavku objednatele / dle SOD</t>
  </si>
  <si>
    <t>02953</t>
  </si>
  <si>
    <t>OSTATNÍ POŽADAVKY - HLAVNÍ MOSTNÍ PROHLÍDKA</t>
  </si>
  <si>
    <t>02960</t>
  </si>
  <si>
    <t>OSTATNÍ POŽADAVKY - ODBORNÝ DOZOR</t>
  </si>
  <si>
    <t>přejímka materiálů, nátěrových a sanačních  systému 
pro SO 201</t>
  </si>
  <si>
    <t>029711</t>
  </si>
  <si>
    <t>OSTAT POŽADAVKY - GEOT MONIT NA POVRCHU - MĚŘ (GEODET) BODY</t>
  </si>
  <si>
    <t>SO 202</t>
  </si>
  <si>
    <t>Most ev. č. 337-014</t>
  </si>
  <si>
    <t>SO 202.1 (PVH)</t>
  </si>
  <si>
    <t>Most ev. č. 337-014 - Způsobilé výdaje - Přímé výdaje na hlavní část projektu</t>
  </si>
  <si>
    <t xml:space="preserve">  SO 202.1 (PVH)</t>
  </si>
  <si>
    <t>dle pol. 966168: 47,256*2,5=118,140 [A]</t>
  </si>
  <si>
    <t>dle pol. 113138: 15,908*2,3=36,588 [A]</t>
  </si>
  <si>
    <t>dle pol. 124738: 66,0*1,8=118,800 [A] 
dle pol. 131738: 163,2*1,8=293,760 [B] 
Celkem: A+B=412,560 [C]</t>
  </si>
  <si>
    <t>křoviny na svazích 4 x 20m: 
4*20=80,000 [A]</t>
  </si>
  <si>
    <t>rozhraní mezi objekty = rub opěr = 9.70m 
šířka 8.20m, délka 9.7m, tl. vozovky 0,180m (zvětšení s ohledem na neznámé skutečné provedení na 0.20m) 
8,2*9,7*0,2=15,908 [A]</t>
  </si>
  <si>
    <t>napojení na konci vozovky - délka 6.6m, šířka spáry 25mm, hloubka 50mm, počet 2ks 
podpovrchový závěr - délka 6.6m, šířka spáry 25mm, hloubka 60mm, počet 2ks 
podpovrchový závěr - délka 6.6m, šířka spáry 25mm, hloubka 50mm, počet 2ks 
kolem říms - délka 14.0 + 14.2m, šířka spáry 25mm, hloubka 60mm, počet 1ks 
3*6,6*2+14+14,2=67,800 [A]</t>
  </si>
  <si>
    <t>11526</t>
  </si>
  <si>
    <t>PŘEVEDENÍ VODY POTRUBÍM DN 800 NEBO ŽLABY R.O. DO 2,8M</t>
  </si>
  <si>
    <t>Převedení koryta potoka do potrubí 2x DN 800 - zřízení, údržba, příp. přesuny v rámci etap, odstranění), celkem úsek do 25m 
2*25=50,000 [A]</t>
  </si>
  <si>
    <t>Převedení koryta potoka do potrbí 2x DN 600 - zrušení zemních hrázek na vtoku a výtoku, cca 8m3/ks 
2*8,0=16,000 [A]</t>
  </si>
  <si>
    <t>odtěžení , vyčištění dna koryta (plocha 2.2m2 x 30m) 
2,2*30=66,000 [A]</t>
  </si>
  <si>
    <t>výkopy za rubem opěr (8,2m2 + 8,12m2) x 10m 
(8,2+8,12)*10=163,200 [A]</t>
  </si>
  <si>
    <t>dle pol. 124738: 66,0=66,000 [A] 
dle pol. 131738: 163,2=163,200 [B] 
Celkem: A+B=229,200 [C]</t>
  </si>
  <si>
    <t>Převedení koryta potoka do potrbí 2x DN 600 - zřízení zemních hrázek na vtoku a výtoku, cca 8m3/ks 
2*8,0=16,000 [A]</t>
  </si>
  <si>
    <t>Trativody DN 150 za rubem opěr 
20=20,000 [A]</t>
  </si>
  <si>
    <t>285393</t>
  </si>
  <si>
    <t>DODATEČNÉ KOTVENÍ VLEPENÍM BETONÁŘSKÉ VÝZTUŽE D DO 20MM DO VRTŮ</t>
  </si>
  <si>
    <t>výztuž vč. PKO, D 20mm</t>
  </si>
  <si>
    <t>kotevní ŽB bloku pod římsou, délka 4.8m,  kotvy po výšce 3ks, vývrt hloubky 0,30m, rastr kotev á0.30m = 45ks celkem 
45=45,000 [A]</t>
  </si>
  <si>
    <t>kotvy v rastru dle PD, 60 ks 
60*6,0=360,000 [A]</t>
  </si>
  <si>
    <t>viz výkres 
0,533*9,1+0,36*9,1+0,74*3,9+0,44*3,9=12,728 [A]</t>
  </si>
  <si>
    <t>cca 150 kg/m3 
12,728*0,15=1,909 [A]</t>
  </si>
  <si>
    <t>333325</t>
  </si>
  <si>
    <t>MOSTNÍ OPĚRY A KŘÍDLA ZE ŽELEZOVÉHO BETONU DO C30/37</t>
  </si>
  <si>
    <t>beton C30/37 XC4, XD1, XF2 
vč. provedení izolačního nátěru (ALP + 2x ALN) na plochách v místech styku se zeminou / kamenivem a vč. příp. výplně a ošetření dilatačních / pracovních spár</t>
  </si>
  <si>
    <t>Dobetonávka křídla pod levou římsou 
0,8*3,9=3,120 [A]</t>
  </si>
  <si>
    <t>cca 70 kg/m3 
3,12*0,07=0,218 [A]</t>
  </si>
  <si>
    <t>420324</t>
  </si>
  <si>
    <t>PŘECHODOVÉ DESKY MOSTNÍCH OPĚR ZE ŽELEZOBETONU C25/30</t>
  </si>
  <si>
    <t>beton C25/30 XF2 
vč. provedení izolačního nátěru (ALP + 2x ALN) na plochách v místech styku se zeminou / kamenivem a vč. příp. výplně a ošetření dilatačních / pracovních spár</t>
  </si>
  <si>
    <t>přechod deska (příč řez 1.65m2. délka 6.60m, ks 2) 
1,65*6,6*2=21,780 [A]</t>
  </si>
  <si>
    <t>420365</t>
  </si>
  <si>
    <t>VÝZTUŽ PŘECHODOVÝCH DESEK MOSTNÍCH OPĚR Z OCELI 10505, B500B</t>
  </si>
  <si>
    <t>cca 170 kg/m3 
21,78*0,17=3,703 [A]</t>
  </si>
  <si>
    <t>421325</t>
  </si>
  <si>
    <t>MOSTNÍ NOSNÉ DESKOVÉ KONSTRUKCE ZE ŽELEZOBETONU C30/37</t>
  </si>
  <si>
    <t>beton C30/37 XC4, XD1, XF2</t>
  </si>
  <si>
    <t>NK viz výkres 
5,97*9,1+(0,38+0,51)*9,5=62,782 [A]</t>
  </si>
  <si>
    <t>cca 180 kg/m3 
62,782*0,18=11,301 [A]</t>
  </si>
  <si>
    <t>42838</t>
  </si>
  <si>
    <t>KLOUB ZE ŽELEZOBETONU VČET VÝZTUŽE</t>
  </si>
  <si>
    <t>napojení přechodové desky na NK vrubovým kloubem vč. dodávky a osazení kotevních prutů (tyčí), vč. ochranného epoxidového nátěru  
2*10=20,000 [A]</t>
  </si>
  <si>
    <t>42860</t>
  </si>
  <si>
    <t>MOSTNÍ LOŽISKA ELASTOMEROVÁ</t>
  </si>
  <si>
    <t>MOSTNÍ LOŽISKA ELASTOMEROVÁ do 1MN (PROSTÁ) - požadavky dle TP 75 a ČSN 736201 čl. 15.12.3 
(nevyztužené elastomerové bloky cca 300x300x20mm; zatížení do 500kN/m v MSU) 
elastomer musí odpovídat požadavkům normy ČSN EN 1337</t>
  </si>
  <si>
    <t>beton C12/15 X0</t>
  </si>
  <si>
    <t>přechod deska 
21,78*0,1=2,178 [A]</t>
  </si>
  <si>
    <t>beton. lože z betonu C25/30 XC2, XF2 tl. 150mm</t>
  </si>
  <si>
    <t>koryto potoka (8.0m x 20m) 
nové skluzy (1.5m x 2m x 4ks) 
(8,0*20,0+4*1,5*2)*0,15=25,800 [A]</t>
  </si>
  <si>
    <t>45852</t>
  </si>
  <si>
    <t>VÝPLŇ ZA OPĚRAMI A ZDMI Z KAMENIVA DRCENÉHO</t>
  </si>
  <si>
    <t>podkladní přechodový klín (ŠP) - hutnit po vrstvách 300mm</t>
  </si>
  <si>
    <t>OP1 plocha 3.96m2, délka 9.5m; OP2 plocha 4.0m2, délka 9.5m 
(3,96+4)*9,5=75,620 [A]</t>
  </si>
  <si>
    <t>koryto potoka (8.0m x 20m) 
nové skluzy (1.5m x 2m x 4ks) 
(8,0*20,0+4*1,5*2)*0,2=34,400 [A]</t>
  </si>
  <si>
    <t>ŽB práh na vtoku, příp. i výtoku (dle požadavku AD a TDI) 
8,0*0,3*0,5*2=2,400 [A]</t>
  </si>
  <si>
    <t>rozhraní mezi objekty = rub opěr = 9.70m 
délka 9.7m, šířka 6.6m, ks 2 
9,7*6,6*2=128,040 [A]</t>
  </si>
  <si>
    <t>délka 9.8m, šířka 6.5m, ks 1 
9,8*6,5*1=63,700 [A]</t>
  </si>
  <si>
    <t>délka 18.5, šířka 0.25, průměrná výška 90mm 
0,5*18,5*2*0,09=1,665 [A]</t>
  </si>
  <si>
    <t>délka 9.1m, šířka 7.5m, ks 1 
9,1*7,5*1=68,250 [A]</t>
  </si>
  <si>
    <t>na pochozí části římsy, s rámečkem 
14,0*1,2=16,800 [A]</t>
  </si>
  <si>
    <t>opěra 01 líc (1.5m x 9.5m) + rub (0.5m x 9.5m)  + křídla líc  (3m2 x 2) + křídla rub  (3m2 x 2) 
opěra 02 líc (1.5m x 9.5m) + rub (0.5m x 9.5m)  + křídla líc  (3m2 x 2) + křídla rub  (3m2 x 2) 
(1,5*9,5+0,5*9,5+3*2+3*2)*2=62,000 [A]</t>
  </si>
  <si>
    <t>ůložný práh 1m x 9.7m x 2ks 
9,7*2=19,400 [A]</t>
  </si>
  <si>
    <t>Veškeré sanované povrchy (reprofilace + nátěry)  -  (pol. 626113 + pol. 626213) 
62,0+19,4=81,400 [A]</t>
  </si>
  <si>
    <t>Ochrana obnažené výstuže (odhadnuté množství 20% sanovaných ploch) 
(62,0+19,4)*0,2=16,280 [A]</t>
  </si>
  <si>
    <t>Izolace zasypaných částí  opěr a křídel (1.8*9.5)*2 + 2x4 
1,8*9,5*2+2*4=42,200 [A]</t>
  </si>
  <si>
    <t>711112</t>
  </si>
  <si>
    <t>IZOLACE BĚŽNÝCH KONSTRUKCÍ PROTI ZEMNÍ VLHKOSTI ASFALTOVÝMI PÁSY</t>
  </si>
  <si>
    <t>izolace spáry mezi rubem opěry a nové NK 
 - OP 1 -  šířka = 0.6m, délka =9.5m 
 - OP 2 -  šířka = 0.6m, délka =9.5m 
0,6*9,5*2=11,400 [A]</t>
  </si>
  <si>
    <t>711337</t>
  </si>
  <si>
    <t>IZOLACE PODZEMNÍCH OBJEKTŮ PROTI VOLNĚ STÉKAJÍCÍ VODĚ Z PE FÓLIÍ</t>
  </si>
  <si>
    <t>12*8=96,000 [A]</t>
  </si>
  <si>
    <t>Ochranná vrstva izolace pod římsami -  levá římsa šířka 1.6m. Délka 14.0m; pravá římsa šířka 0.80m. Délka 14.0m 
1,6*14+0,8*14=33,600 [A]</t>
  </si>
  <si>
    <t>vč. úpravy podkladu</t>
  </si>
  <si>
    <t>délka 12m (včetně přetažení na přechod desku), šířka 9.50m 
12,0*9,5=114,000 [A]</t>
  </si>
  <si>
    <t>dvojitá ochrana geotextílií zasypaných částí  opěr a křídel (1.8*9.5)*2*2ks + 2x4 
1,8*9,5*2*2+2*4=76,400 [A]</t>
  </si>
  <si>
    <t>ochranný nátěr  římsy 0.3m x (14+14.2m) 
sjednocující nátěr sanovaných betonových povrchů (2 násobný nátěr) 
(81,4+(0,3*(14,2+14)))*2=179,720 [A]</t>
  </si>
  <si>
    <t>Odvodnění uliční vpusti DN150mm 
13=13,000 [A]</t>
  </si>
  <si>
    <t>rezervní chráničky v římse 
3*20=60,000 [A]</t>
  </si>
  <si>
    <t>Nová UV 
2=2,000 [A]</t>
  </si>
  <si>
    <t>beraněné sloupky za římsami v rastru á1.0m (celkem 32ks sloupků)</t>
  </si>
  <si>
    <t>svodila před a za mostem 
(33,9+36,1)-2*14=42,000 [A]</t>
  </si>
  <si>
    <t>nová svodidla na mostě 
2*14=28,000 [A]</t>
  </si>
  <si>
    <t>bílé / modré</t>
  </si>
  <si>
    <t>OP1 2ks + OP2 2ks + NK 2ks 
2+2+2=6,000 [A]</t>
  </si>
  <si>
    <t>na zač.a konci odstr. staré vozovky = šířka 8.2m (2x 8.2m při odstraňování + 2x8.2 po položení pro těsnění) 
4*8,2=32,800 [A]</t>
  </si>
  <si>
    <t>919136</t>
  </si>
  <si>
    <t>ŘEZÁNÍ BETONOVÝCH KONSTRUKCÍ TL DO 300MM</t>
  </si>
  <si>
    <t>POZN.: Položka bude čerpána dle skutečnosti, pouze se souhlasem a v rozsahu dle pokynů objednatele</t>
  </si>
  <si>
    <t>řezání spřažené desky (17ks podélných spár mezi nosníky, délka jedné spáry 9.0m) 
9,0*17=153,000 [A]</t>
  </si>
  <si>
    <t>919138</t>
  </si>
  <si>
    <t>ŘEZÁNÍ BETONOVÝCH KONSTRUKCÍ TL DO 500MM</t>
  </si>
  <si>
    <t>Závěrná zídka OP1 + OP2 = 8.6m + 8.6m; přechodová deska OP1 + OP2 = 8.2m+8.2m 
8,6+8,6+8,2+8,2=33,600 [A]</t>
  </si>
  <si>
    <t>napojení na konci vozovky - délka 6.6m, šířka spáry 25mm, hloubka 50mm, počet 2ks 
podpovrchový závěr - délka 6.6m, šířka spáry 25mm, hloubka 60mm, počet 2ks 
podpovrchový závěr - délka 6.6m, šířka spáry 25mm, hloubka 50mm, počet 2ks 
kolem říms - délka 14.0 + 14.2m, šířka spáry 25mm, hloubka 60mm, počet 1ks 
(6,6*0,025*0,05*2)+(6,6*0,025*0,06*2)+(6,6*0,025*0,05*2)+((14+14,2)*0,025*0,06*1)=0,095 [A]</t>
  </si>
  <si>
    <t>93140</t>
  </si>
  <si>
    <t>MOSTNÍ ZÁVĚRY PODPOVRCHOVÉ</t>
  </si>
  <si>
    <t>řezaná spára ve vozovkovém souvrství = 6.6m x 2 
2*6,6=13,200 [A]</t>
  </si>
  <si>
    <t>vč. příp. mechanického očištění, vč. likvidace odpadu dle dispozic zhotovitele</t>
  </si>
  <si>
    <t>Veškeré sanované povrchy (reprofilace + nátěry)  -  (pol. 62631) 
62,0+19,4=81,400 [A]</t>
  </si>
  <si>
    <t>římsy = 0,35m2, délka14.2+14m; rezerva 1.1 
závěrná zídka = 0.30m2, délka 9.5+9.5m; rezerva 1.1 
přech. deska vč. podkl. betonu = (1.6+0.50m2), délka 8.0 +8.0m; rezerva 1.1 
spřažená deska = 2.20m2, délka 9.0m; rezerva 1.1 
nosníky = 0.47m2, délka 9.0m; rezerva 1.1 
(0,35*(14,2+14)+0,3*(9,5+9,5)+(1,6+0,5)*(0,8+0,8)+2,2*9+0,47*9)*1,1=47,256 [A]</t>
  </si>
  <si>
    <t>966188</t>
  </si>
  <si>
    <t>DEMONTÁŽ KONSTRUKCÍ KOVOVÝCH S ODVOZEM DO 20KM</t>
  </si>
  <si>
    <t>vč. odvozu a uložení do sběrného dvora dle dispozic zhotovitele, vzdálenost uvedena orientačně, výzisk náleží objednateli!</t>
  </si>
  <si>
    <t>Stávasjící svodidla (cca 50 kg/bm) 
stávající zábradelní svodidlo = 21m 
stávající zábradelí + svodnice = 15m 
(21+15)*0,05=1,800 [A]</t>
  </si>
  <si>
    <t>délka NK+ ZZ = 9.7+2*1.0m, šířka NK 9.5m, tl. izolace 10mm; lepenka šířka 0.52m. Délka 2x 9.5m; tl. 20mm) 
(9,7+2)*9,5+(0,52*9,5*2)=121,030 [A]</t>
  </si>
  <si>
    <t>SO 202.3 (NN)</t>
  </si>
  <si>
    <t>Most ev. č. 337-014 - Způsobilé výdaje - Nepřímé náklady</t>
  </si>
  <si>
    <t xml:space="preserve">  SO 202.3 (NN)</t>
  </si>
  <si>
    <t>dle pol. 97817: 121,03*0,01*2,3=2,784 [A]</t>
  </si>
  <si>
    <t>měření pro potřeby realizace SO 202</t>
  </si>
  <si>
    <t>pro SO 202</t>
  </si>
  <si>
    <t>pro SO 202 
vč. příp. tištěné formy, dle požadavku objednatele / dle SOD</t>
  </si>
  <si>
    <t>přejímka materiálů, nátěrových a sanačních  systému 
pro SO 202</t>
  </si>
  <si>
    <t>SO 301</t>
  </si>
  <si>
    <t>Rekonstrukce dešťové kanalizace Ronov nad Doubravou</t>
  </si>
  <si>
    <t>SO 301.1 (PVH)</t>
  </si>
  <si>
    <t>Rekonstrukce dešť. kananalizace Ronov n.D. - Způsobilé výdaje - Přímé výdaje na hlavní část projektu</t>
  </si>
  <si>
    <t xml:space="preserve">  SO 301.1 (PVH)</t>
  </si>
  <si>
    <t>stávající šachty - 
-  na stoce A na potrubí - 
 - DN500: 0,95*1,87*3*2,2=11,725 [A] 
 - DN400: 0,95*2,20*9*2,2=41,382 [B] 
 - DN300: 0,95*1,64*8*2,2=27,421 [C] 
- na stoce A.1 na potrubí - 
 - DN500: 0,95*1,94*2*2,2=8,109 [D] 
 - DN400: 0,95*1,82*4*2,2=15,215 [E] 
 - DN300: 0,95*1,80*3*2,2=11,286 [F] 
- na stoce B na potrubí - 
 - DN400: 0,95*1,70*4*2,2=14,212 [G] 
 - DN300: 0,95*1,92*12*2,2=48,154 [H] 
- na stoce C na potrubí- 
 - DN300: 0,95*1,74*4 *2,2=14,546 [I] 
dle pol. 969234: 262,68*0,18=47,282 [J] 
dle pol. 969245: 1066,62*0,32=341,318 [K] 
dle pol. 969246: 591,39*0,51=301,609 [L] 
dle pol. 969258: 78,33*0,7=54,831 [M] 
Celkem: A+B+C+D+E+F+G+H+I+J+K+L+M=937,090 [N]</t>
  </si>
  <si>
    <t>dle pol. 132738: 1059,292*1,8=1 906,726 [D] 
dle pol. 132838: 453,983*1,8=817,169 [E] 
dle pol. 133738: 360,629*1,8=649,132 [F] 
dle pol. 133838: 154,555*1,8=278,199 [G] 
Celkem: D+E+F+G=3 651,226 [H]</t>
  </si>
  <si>
    <t>11511</t>
  </si>
  <si>
    <t>ČERPÁNÍ VODY DO 500 L/MIN</t>
  </si>
  <si>
    <t>HOD</t>
  </si>
  <si>
    <t>POZN.: Pol. vykázána nad rámec zemních prací, čerpáno se souhlasem TDI !</t>
  </si>
  <si>
    <t>odborný odhad - pro stoky A, A1, B a C: 4*560=2 240,000 [A]</t>
  </si>
  <si>
    <t>Materiál pro zásypy potrubí a šachet: 6267,977=6 267,977 [A]</t>
  </si>
  <si>
    <t>vč. odvozu na meziskládku dle dispozic zhotovitele, vzdálenost uvedena orientačně 
POZN.: Součástí položky je i výběr vhodného materiálu! V případě, že ve stávajícíh a nových trasách kanalizace nebude zastižen potřebný vhodný materiál pro zásyp rýh se zhutněním, bude tento případný objem materiálu čerpán z výzisku výkopů / bourání vozovky SO 101. 
Výpočet celkového objemu hloubení rýh viz. pol. 132738 (132838).</t>
  </si>
  <si>
    <t>Materiál pro zpětný zásyp potrubí a šachet (dle pol. 17411) - předp. 70% z celkové výměry v tř. těž. I: 6267,977*0,7=4 387,584 [A]</t>
  </si>
  <si>
    <t>Výkop pro demolici stáv. potrubí - 
- na stoce A - 
 - DN500: 16,23*1,6*1,47=38,173 [A] 
 - DN400: 327,59*1,5*1,8=884,493 [B] 
 - DN300: 371,43*1,2*1,24=552,688 [C] 
 - původní přípojky UV: 98,31*1,2*1,6=188,755 [D] 
- na stoce A.1 - 
 - DN500: 62,10*1,6*1,54=153,014 [E] 
 - DN400: 161,25*1,5*1,42=343,463 [F] 
 - DN300: 121,80*1,2*1,4=204,624 [G] 
 - původní přípojky UV: 64,16*1,2*1,6=123,187 [H] 
- na stoce B - 
 - DN400: 102,55*1,5*1,3=199,973 [I] 
 - DN300: 406,67*1,2*1,52=741,766 [J] 
 - původní přípojky UV: 47,39*1,2*1,6=90,989 [K] 
- na stoce C - 
 - DN300: 166,72*1,2*1,34=268,086 [L] 
 - původní přípojky UV: 52,82*1,2*1,6=101,414 [M] 
Mezisoučet: (A+B+C+D+E+F+G+H+I+J+K+L+M)*0,7=2 723,438 [N] 
Výkop pro nové potrubí (předpoklad v nové trase) - 
- na stoce A - 
 - DN500: 16,23*1,6*1,47=38,173 [O] 
 - DN400: 327,59*1,5*1,8=884,493 [P] 
 - DN300: 371,43*1,2*1,24=552,688 [Q] 
 - nové přípojky UV: 98,31*1,2*1,6=188,755 [R] 
- na stoce A.1 - 
 - DN500: 62,10*1,6*1,54=153,014 [S] 
 - DN400: 161,25*1,5*1,42=343,463 [T] 
 - DN300: 121,80*1,2*1,4=204,624 [U] 
 - nové přípojky UV: 64,16*1,2*1,6=123,187 [V] 
- na stoce B - 
 - DN400: 102,55*1,5*1,3=199,973 [W] 
 - DN300: 406,67*1,2*1,52=741,766 [X] 
 - nové přípojky UV: 47,39*1,2*1,6=90,989 [Y] 
- na stoce C - 
 - DN300: 166,72*1,2*1,34=268,086 [Z] 
 - nové přípojky UV: 52,82*1,2*1,6=101,414 [AA] 
Mezisoučet: (A+B+C+D+E+F+G+H+I+J+K+L+M)*0,7=2 723,438 [AB] 
Odpočet zpětného zásypu / obsypu (dle pol. 17411): -6267,977*0,7=-4 387,584 [AC] 
Celkem: N+AB+AC=1 059,292 [AD]</t>
  </si>
  <si>
    <t>Materiál pro zpětný zásyp potrubí a šachet (dle pol. 17411) - předp. 30% z celkové výměry v tř. těž. II: 6267,977*0,3=1 880,393 [A]</t>
  </si>
  <si>
    <t>Výkop pro demolici stáv. potrubí - 
- na stoce A - 
 - DN500: 16,23*1,6*1,47=38,173 [A] 
 - DN400: 327,59*1,5*1,8=884,493 [B] 
 - DN300: 371,43*1,2*1,24=552,688 [C] 
 - původní přípojky UV: 98,31*1,2*1,6=188,755 [D] 
- na stoce A.1 - 
 - DN500: 62,10*1,6*1,54=153,014 [E] 
 - DN400: 161,25*1,5*1,42=343,463 [F] 
 - DN300: 121,80*1,2*1,4=204,624 [G] 
 - původní přípojky UV: 64,16*1,2*1,6=123,187 [H] 
- na stoce B - 
 - DN400: 102,55*1,5*1,3=199,973 [I] 
 - DN300: 406,67*1,2*1,52=741,766 [J] 
 - původní přípojky UV: 47,39*1,2*1,6=90,989 [K] 
- na stoce C - 
 - DN300: 166,72*1,2*1,34=268,086 [L] 
 - původní přípojky UV: 52,82*1,2*1,6=101,414 [M] 
Mezisoučet: (A+B+C+D+E+F+G+H+I+J+K+L+M)*0,3=1 167,188 [N] 
Výkop pro nové potrubí (předpoklad v nové trase) - 
- na stoce A - 
 - DN500: 16,23*1,6*1,47=38,173 [O] 
 - DN400: 327,59*1,5*1,8=884,493 [P] 
 - DN300: 371,43*1,2*1,24=552,688 [Q] 
 - nové přípojky UV: 98,31*1,2*1,6=188,755 [R] 
- na stoce A.1 - 
 - DN500: 62,10*1,6*1,54=153,014 [S] 
 - DN400: 161,25*1,5*1,42=343,463 [T] 
 - DN300: 121,80*1,2*1,4=204,624 [U] 
 - nové přípojky UV: 64,16*1,2*1,6=123,187 [V] 
- na stoce B - 
 - DN400: 102,55*1,5*1,3=199,973 [W] 
 - DN300: 406,67*1,2*1,52=741,766 [X] 
 - nové přípojky UV: 47,39*1,2*1,6=90,989 [Y] 
- na stoce C - 
 - DN300: 166,72*1,2*1,34=268,086 [Z] 
 - nové přípojky UV: 52,82*1,2*1,6=101,414 [AA] 
Mezisoučet: (A+B+C+D+E+F+G+H+I+J+K+L+M)*0,3=1 167,188 [AB] 
Odpočet zpětného zásypu / obsypu (dle pol. 17411): -6267,977*0,3=-1 880,393 [AC] 
Celkem: N+AB+AC=453,983 [AD]</t>
  </si>
  <si>
    <t>Výkop pro demolici stáv. šachet - 
- na stoce A na potrubí - 
 - DN500: 2,6*1,4*1,87*3=20,420 [A] 
 - DN400: 2,6*1,1*2,20*9=56,628 [B] 
 - DN300: 2,6*1,0*1,64*8=34,112 [C] 
- na stoce A.1 na potrubí - 
 - DN500: 2,6*1,4*1,94*2=14,123 [D] 
 - DN400: 2,6*1,1*1,82*4=20,821 [E] 
 - DN300: 2,6*1,0*1,80*3=14,040 [F] 
- na stoce B na potrubí - 
 - DN400: 2,6*1,1*1,70*4=19,448 [G] 
 - DN300: 2,6*1,0*1,92*12=59,904 [H] 
- na stoce C na potrubí- 
 - DN300: 2,6*1,0*1,74*4=18,096 [I] 
Mezisoučet: A+B+C+D+E+F+G+H+I=257,592 [J] 
Výkop pro nové šachty (předpoklad v nové trase) - 
- na stoce A na potrubí - 
 - DN500: 2,6*1,4*1,87*3=20,420 [K] 
 - DN400: 2,6*1,1*2,20*9=56,628 [L] 
 - DN300: 2,6*1,0*1,64*8=34,112 [M] 
- na stoce A.1 na potrubí - 
 - DN500: 2,6*1,4*1,94*2=14,123 [N] 
 - DN400: 2,6*1,1*1,82*4=20,821 [O] 
 - DN300: 2,6*1,0*1,80*3=14,040 [P] 
- na stoce B na potrubí - 
 - DN400: 2,6*1,1*1,70*4=19,448 [Q] 
 - DN300: 2,6*1,0*1,92*12=59,904 [R] 
- na stoce C na potrubí- 
 - DN300: 2,6*1,0*1,74*4=18,096 [S] 
Mezisoučet: A+B+C+D+E+F+G+H+I=257,592 [T] 
Celkem: (J+T)*0,7=360,629 [U]</t>
  </si>
  <si>
    <t>Výkop pro demolici stáv. šachet - 
- na stoce A na potrubí - 
 - DN500: 2,6*1,4*1,87*3=20,420 [A] 
 - DN400: 2,6*1,1*2,20*9=56,628 [B] 
 - DN300: 2,6*1,0*1,64*8=34,112 [C] 
- na stoce A.1 na potrubí - 
 - DN500: 2,6*1,4*1,94*2=14,123 [D] 
 - DN400: 2,6*1,1*1,82*4=20,821 [E] 
 - DN300: 2,6*1,0*1,80*3=14,040 [F] 
- na stoce B na potrubí - 
 - DN400: 2,6*1,1*1,70*4=19,448 [G] 
 - DN300: 2,6*1,0*1,92*12=59,904 [H] 
- na stoce C na potrubí- 
 - DN300: 2,6*1,0*1,74*4=18,096 [I] 
Mezisoučet: A+B+C+D+E+F+G+H+I=257,592 [J] 
Výkop pro nové šachty (předpoklad v nové trase) - 
- na stoce A na potrubí - 
 - DN500: 2,6*1,4*1,87*3=20,420 [K] 
 - DN400: 2,6*1,1*2,20*9=56,628 [L] 
 - DN300: 2,6*1,0*1,64*8=34,112 [M] 
- na stoce A.1 na potrubí - 
 - DN500: 2,6*1,4*1,94*2=14,123 [N] 
 - DN400: 2,6*1,1*1,82*4=20,821 [O] 
 - DN300: 2,6*1,0*1,80*3=14,040 [P] 
- na stoce B na potrubí - 
 - DN400: 2,6*1,1*1,70*4=19,448 [Q] 
 - DN300: 2,6*1,0*1,92*12=59,904 [R] 
- na stoce C na potrubí- 
 - DN300: 2,6*1,0*1,74*4=18,096 [S] 
Mezisoučet: A+B+C+D+E+F+G+H+I=257,592 [T] 
Celkem: (J+T)*0,3=154,555 [U]</t>
  </si>
  <si>
    <t>meziskládka - 
- dle pol. 132734: 4387,584=4 387,584 [A] 
- dle pol. 132834: 1880,393=1 880,393 [B] 
Mezisoučet: A+B=6 267,977 [C] 
skládka / recyklační středisko - 
- dle pol. 132738: 1059,292=1 059,292 [D] 
- dle pol. 132838: 453,983=453,983 [E] 
- dle pol. 133738: 360,629=360,629 [F] 
- dle pol. 133838: 154,555=154,555 [G] 
Mezisoučet: D+E+F+G=2 028,459 [H] 
Celkem: C+H=8 296,436 [I]</t>
  </si>
  <si>
    <t>Celkový výkop dle pol. 132738_132838+133738+133838: 7781,25+360,629+154,555=8 296,434 [A] 
Odpočet vytlačených kubatur - 
- dle pol. 17581: -1470,392=-1 470,392 [B] 
- dle pol. 27152: -20,163=-20,163 [C] 
- dle pol. 272313: -13,442=-13,442 [D] 
- dle pol. 45152: -260,758=- 260,758 [E] 
- nové potrubí na stoce A+A.1+B+C - 
 - DN500: -(16,23+62,10+0+0)*0,20=-15,666 [F] 
 - DN400: -(327,59+161,25+102,55+0)*0,13=-76,881 [G] 
 - DN300: -(371,43+121,80+406,67+166,72)*0,07=-74,663 [H] 
 - nové přípojky UV: -(98,31+64,16+47,39+52,82)*0,035=-9,194 [I] 
- nové šachty na stoce A na potrubí - 
 - DN500: -0,95*1,87*3=-5,330 [J] 
 - DN400: -0,95*2,20*9=-18,810 [K] 
 - DN300: -0,95*1,64*8=-12,464 [L] 
- nové šachty na stoce A.1 na potrubí - 
 - DN500: -0,95*1,94*2=-3,686 [M] 
 - DN400: -0,95*1,82*4=-6,916 [N] 
 - DN300: -0,95*1,80*3=-5,130 [O] 
- nové šachty na stoce B na potrubí - 
 - DN400: -0,95*1,70*4=-6,460 [P] 
 - DN300: -0,95*1,92*12=-21,888 [Q] 
- nové šachty na stoce C na potrubí- 
 - DN300: -0,95*1,74*4=-6,612 [R] 
Celkem: A+B+C+D+E+F+G+H+I+J+K+L+M+N+O+P+Q+R=6 267,979 [S]</t>
  </si>
  <si>
    <t>17581</t>
  </si>
  <si>
    <t>OBSYP POTRUBÍ A OBJEKTŮ Z NAKUPOVANÝCH MATERIÁLŮ</t>
  </si>
  <si>
    <t>Obsypy</t>
  </si>
  <si>
    <t>Nové potrubí na stoce A+A.1+B+C - 
 - DN500: (16,23+62,10+0+0)*(1,6*(0,50+0,30)-0,20)=84,596 [A] 
 - DN400: (327,59+161,25+102,55+0)*(1,5*(0,40+0,30)-0,13)=544,079 [B] 
 - DN300: (371,43+121,80+406,67+166,72)*(1,2*(0,30+0,30)-0,07)=693,303 [C] 
 - nové přípojky UV: (98,31+64,16+47,39+52,82)*(1,2*(0,20+0,30)-0,035)=148,414 [D] 
Celkem: A+B+C+D=1 470,392 [E]</t>
  </si>
  <si>
    <t>Zakládání</t>
  </si>
  <si>
    <t>21361</t>
  </si>
  <si>
    <t>DRENÁŽNÍ VRSTVY Z GEOTEXTILIE</t>
  </si>
  <si>
    <t>potrubí na stoce A+A.1+B+C - 
 - DN500: (16,23+62,10+0+0)*1,6=125,328 [A] 
 - DN400: (327,59+161,25+102,55+0)*1,5=887,085 [B] 
 - DN300: (371,43+121,80+406,67+166,72)*1,2=1 279,944 [C] 
Celkem: A+B+C=2 292,357 [D]</t>
  </si>
  <si>
    <t>ŠD šachty</t>
  </si>
  <si>
    <t>Nové šachty na stoce A+A.1+B+C - 
 - na potrubí DN500: (3+2+0+0)*(2,6*1,4*0,15)=2,730 [A] 
 - na potrubí DN400: (9+4+4+0)*(2,6*1,1*0,15)=7,293 [B] 
 - na potrubí DN300: (8+2+12+4)*(2,6*1,0*0,15)=10,140 [C] 
Celkem: A+B+C=20,163 [D]</t>
  </si>
  <si>
    <t>beton pod šachty</t>
  </si>
  <si>
    <t>Podklad nových šachet na stoce A+A.1+B+C - 
 - na potrubí DN500: (3+2+0+0)*(2,6*1,4*0,1)=1,820 [A] 
 - na potrubí DN400: (9+4+4+0)*(2,6*1,1*0,1)=4,862 [B] 
 - na potrubí DN300: (8+2+12+4)*(2,6*1,0*0,1)=6,760 [C] 
Celkem: A+B+C=13,442 [D]</t>
  </si>
  <si>
    <t>Svislé a kompletní konstrukce</t>
  </si>
  <si>
    <t>35323</t>
  </si>
  <si>
    <t>ZDIVO STOK Z CIHEL PÁLENÝCH</t>
  </si>
  <si>
    <t>předpoklad kladení dlažby na delší plochu kanalizačních cihel</t>
  </si>
  <si>
    <t>Vyzdění dna šachet ŠA-1 a ŠA-2: 2*0,5*0,5*3,14*0,24=0,377 [A] 
Žlab: 2*0,25*0,25*3,14*0,24=0,094 [B] 
Celkem: A+B=0,471 [C]</t>
  </si>
  <si>
    <t>ŠD potrubí</t>
  </si>
  <si>
    <t>potrubí na stoce A+A.1+B+C - 
 - DN500: (16,23+62,10+0+0)*1,6*0,1=12,533 [A] 
 - DN400: (327,59+161,25+102,55+0)*1,5*0,1=88,709 [B] 
 - DN300: (371,43+121,80+406,67+166,72)*1,2*0,1=127,994 [C] 
 - nové přípojky UV: (98,31+64,16+47,39+52,82)*1,2*0,1=31,522 [D] 
Celkem: A+B+C+D=260,758 [E]</t>
  </si>
  <si>
    <t>Trubní vedení</t>
  </si>
  <si>
    <t>nové přípojky UV na stoce A+A.1+B+C: 98,31+64,16+47,39+52,82=262,680 [A]</t>
  </si>
  <si>
    <t>87445</t>
  </si>
  <si>
    <t>POTRUBÍ Z TRUB PLASTOVÝCH ODPADNÍCH DN DO 300MM</t>
  </si>
  <si>
    <t>Nové potrubí na stoce A+A.1+B+C - DN300: 371,43+121,80+406,67+166,72=1 066,620 [A]</t>
  </si>
  <si>
    <t>87446</t>
  </si>
  <si>
    <t>POTRUBÍ Z TRUB PLASTOVÝCH ODPADNÍCH DN DO 400MM</t>
  </si>
  <si>
    <t>Nové potrubí na stoce A+A.1+B+C - DN400: 327,59+161,25+102,55+0=591,390 [A]</t>
  </si>
  <si>
    <t>87457</t>
  </si>
  <si>
    <t>POTRUBÍ Z TRUB PLASTOVÝCH ODPADNÍCH DN DO 500MM</t>
  </si>
  <si>
    <t>Nové potrubí na stoce A+A.1+B+C - DN500: 16,23+62,10+0+0=78,330 [A]</t>
  </si>
  <si>
    <t>Nové potrubí na stoce A+A.1+B+C - drenáž - 
- DN300: 371,43+121,80+406,67+166,72=1 066,620 [A] 
- DN400: 327,59+161,25+102,55+0=591,390 [B] 
- DN500: 16,23+62,10+0+0=78,330 [C] 
Celkem: A+B+C=1 736,340 [D]</t>
  </si>
  <si>
    <t>894145</t>
  </si>
  <si>
    <t>ŠACHTY KANALIZAČNÍ Z BETON DÍLCŮ NA POTRUBÍ DN DO 300MM</t>
  </si>
  <si>
    <t>Nové šachty na stoce A+A.1+B+C - DN300: 8+2+12+4=26,000 [A]</t>
  </si>
  <si>
    <t>Nové šachty na stoce A+A.1+B+C - DN400: 9+4+4+0=17,000 [A]</t>
  </si>
  <si>
    <t>894157</t>
  </si>
  <si>
    <t>ŠACHTY KANALIZAČNÍ Z BETON DÍLCŮ NA POTRUBÍ DN DO 500MM</t>
  </si>
  <si>
    <t>Nové šachty na stoce A+A.1+B+C - DN500: 3+2+0+0=5,000 [A]</t>
  </si>
  <si>
    <t>89470.R</t>
  </si>
  <si>
    <t>VÝŘEZ A ZAPRAVENÍ POTRUBÍ V ŠACHTÁCH</t>
  </si>
  <si>
    <t>Napojení v šachtě ŠA-1 na původní kanalizační stoku: 1=1,000 [A]</t>
  </si>
  <si>
    <t>899651</t>
  </si>
  <si>
    <t>TLAKOVÉ ZKOUŠKY POTRUBÍ DN DO 300MM</t>
  </si>
  <si>
    <t>899671</t>
  </si>
  <si>
    <t>TLAKOVÉ ZKOUŠKY POTRUBÍ DN DO 600MM</t>
  </si>
  <si>
    <t>DN 500mm</t>
  </si>
  <si>
    <t>potrubí na stoce A+A.1+B+C - 
 - DN500: 16,23+62,10+0+0=78,330 [A] 
 - DN400: 327,59+161,25+102,55+0=591,390 [B] 
 - DN300: 371,43+121,80+406,67+166,72=1 066,620 [C] 
 - nové přípojky UV: 98,31+64,16+47,39+52,82=262,680 [D] 
Celkem: A+B+C+D=1 999,020 [E]</t>
  </si>
  <si>
    <t>Nové přípojky UV: 27=27,000 [A]</t>
  </si>
  <si>
    <t>9186A2</t>
  </si>
  <si>
    <t>VTOK JÍMKY KAMEN VČET DLAŽBY PROPUSTU Z TRUB DN DO 300MM</t>
  </si>
  <si>
    <t>Výustní objekt na stoce C: 1=1,000 [A]</t>
  </si>
  <si>
    <t>Výustní objekt na stoce B: 1=1,000 [A]</t>
  </si>
  <si>
    <t>Výústní objekt na stoce B+C: 4,0+4,0=8,000 [A]</t>
  </si>
  <si>
    <t>938441</t>
  </si>
  <si>
    <t>OČIŠTĚNÍ ZDIVA OTRYSKÁNÍM TLAKOVOU VODOU DO 200 BARŮ</t>
  </si>
  <si>
    <t>vč. likvidace odpadu (malé množství)</t>
  </si>
  <si>
    <t>Vyzdění dna šachet ŠA-1 a ŠA-2: 2*0,5*0,5*3,14=1,570 [A] 
Žlab: 2*0,25*0,25*3,14=0,393 [B] 
Celkem: A+B=1,963 [C]</t>
  </si>
  <si>
    <t>96688</t>
  </si>
  <si>
    <t>VYBOURÁNÍ KANALIZAČ ŠACHET KOMPLETNÍCH</t>
  </si>
  <si>
    <t>vč. odvozu na recyklační středisko / trvalou skládku dle dispozic zhotovitele</t>
  </si>
  <si>
    <t>Původní šachty na kanalizaci: 20=20,000 [A]</t>
  </si>
  <si>
    <t>Původní přípojky UV na stoce A+A.1+B+C: 98,31+64,16+47,39+52,82=262,680 [A]</t>
  </si>
  <si>
    <t>969245</t>
  </si>
  <si>
    <t>VYBOURÁNÍ POTRUBÍ DN DO 300MM KANALIZAČ</t>
  </si>
  <si>
    <t>Původní potrubí na stoce A+A.1+B+C - DN300: 371,43+121,80+406,67+166,72=1 066,620 [A]</t>
  </si>
  <si>
    <t>969246</t>
  </si>
  <si>
    <t>VYBOURÁNÍ POTRUBÍ DN DO 400MM KANALIZAČ</t>
  </si>
  <si>
    <t>Původní potrubí na stoce A+A.1+B+C - DN400: 327,59+161,25+102,55+0=591,390 [A]</t>
  </si>
  <si>
    <t>969258</t>
  </si>
  <si>
    <t>VYBOURÁNÍ POTRUBÍ DN DO 600MM KANALIZAČ</t>
  </si>
  <si>
    <t>DN 500-600mm 
vč. odvozu na recyklační středisko / trvalou skládku dle dispozic zhotovitele</t>
  </si>
  <si>
    <t>Původní potrubí na stoce A+A.1+B+C - DN500: 16,23+62,10+0+0=78,330 [A]</t>
  </si>
  <si>
    <t>98480.R</t>
  </si>
  <si>
    <t>OBTOK - MONTÁŽ DEMONTÁŽ</t>
  </si>
  <si>
    <t>Obtok cca 10m</t>
  </si>
  <si>
    <t>Zařízení na stoce B + C: 1+1=2,000 [A]</t>
  </si>
  <si>
    <t>SO 401</t>
  </si>
  <si>
    <t>Úpravy veřejného osvětlení, nasvětlení přechodů a vjezdových ostrůvků</t>
  </si>
  <si>
    <t>SO 401.1 (PVH)</t>
  </si>
  <si>
    <t>Úpravy VO, nasvětlení př. a vjezd. ostr. - Způsobilé výdaje - Přímé výdaje na hlavní část projektu</t>
  </si>
  <si>
    <t xml:space="preserve">  SO 401.1 (PVH)</t>
  </si>
  <si>
    <t>02730</t>
  </si>
  <si>
    <t>POMOC PRÁCE ZŘÍZ NEBO ZAJIŠŤ OCHRANU INŽENÝRSKÝCH SÍTÍ</t>
  </si>
  <si>
    <t>Provedení SO 401 dle přiložené dokumentace a soupisu prací 
Ocenění dle přílohy "SO 401_příloha_SP.xls" 
Celková cena k doplnění do rozpočtu celkem cena bez DPH - pole G79 
Položka bude čerpána 1x měsíčně dle dílčí fakturace SO.</t>
  </si>
  <si>
    <t>SO 402</t>
  </si>
  <si>
    <t>Ochrana inženýrských sítí</t>
  </si>
  <si>
    <t>SO 402 (PVD)</t>
  </si>
  <si>
    <t>Ochrana inženýrských sítí - Způsobilé výdaje - Přímé výdaje na doprovodnou část projektu</t>
  </si>
  <si>
    <t xml:space="preserve">  SO 402 (PVD)</t>
  </si>
  <si>
    <t>PR</t>
  </si>
  <si>
    <t>vyvolané přeložky sítí - plynu, vody, ad. 
PR - preliminář stavby - uchazeč je povinen ocenit položku částkou 500.000,- Kč bez DPH ! 
POZN.: Kalkulované náklady budou investorovi předloženy ke schválení !</t>
  </si>
  <si>
    <t>13273</t>
  </si>
  <si>
    <t>HLOUBENÍ RÝH ŠÍŘ DO 2M PAŽ I NEPAŽ TŘ. I</t>
  </si>
  <si>
    <t>vč. ponechání výkopku v místě (příp. přebytek vč. likvidace) - převážně ruční provádění</t>
  </si>
  <si>
    <t>odkopávky stávajících sítí a rýh pro přeložení sítí: 500*0,3=150,000 [A]</t>
  </si>
  <si>
    <t>Zpětné a dílčí zásypy až 100% vykopaným materiálem: 150=150,000 [A]</t>
  </si>
  <si>
    <t>pískové lože a zásypy chrániček a dílčích konstrukcí: 50=50,000 [A]</t>
  </si>
  <si>
    <t>58301</t>
  </si>
  <si>
    <t>KRYT ZE SINIČNÍCH DÍLCŮ (PANELŮ) TL 150MM</t>
  </si>
  <si>
    <t>ochránění stávajících sítí v těsné blízkosti nové konstrukce panely vč. lože</t>
  </si>
  <si>
    <t>87627</t>
  </si>
  <si>
    <t>CHRÁNIČKY Z TRUB PLASTOVÝCH DN DO 100MM</t>
  </si>
  <si>
    <t>rezervní chránička pro instalaci sítí DN 50-100mm</t>
  </si>
  <si>
    <t>87633</t>
  </si>
  <si>
    <t>CHRÁNIČKY Z TRUB PLASTOVÝCH DN DO 150MM</t>
  </si>
  <si>
    <t>rezervní chránička pro instalaci sítí DN 100-150mm</t>
  </si>
  <si>
    <t>87727</t>
  </si>
  <si>
    <t>CHRÁNIČKY PŮLENÉ Z TRUB PLAST DN DO 100MM</t>
  </si>
  <si>
    <t>chránička pro přeložení stávajících sítí DN 50-100mm, vč. vložení sítě</t>
  </si>
  <si>
    <t>87733</t>
  </si>
  <si>
    <t>CHRÁNIČKY PŮLENÉ Z TRUB PLAST DN DO 150MM</t>
  </si>
  <si>
    <t>chránička pro přeložení stávajících sítí DN 100-150mm, vč. vložení sítě</t>
  </si>
  <si>
    <t>89921</t>
  </si>
  <si>
    <t>VÝŠKOVÁ ÚPRAVA POKLOPŮ</t>
  </si>
  <si>
    <t>úprava dotčených sítí - poklopy</t>
  </si>
  <si>
    <t>89922</t>
  </si>
  <si>
    <t>VÝŠKOVÁ ÚPRAVA MŘÍŽÍ</t>
  </si>
  <si>
    <t>úprava dotčených sítí - mříže</t>
  </si>
  <si>
    <t>89923</t>
  </si>
  <si>
    <t>VÝŠKOVÁ ÚPRAVA KRYCÍCH HRNCŮ</t>
  </si>
  <si>
    <t>úprava dotčených sítí - krycí hrnce (plyn, voda)</t>
  </si>
  <si>
    <t>899309</t>
  </si>
  <si>
    <t>DOPLŇKY NA POTRUBÍ - VÝSTRAŽNÁ FÓLIE</t>
  </si>
  <si>
    <t>zakrytí chrániček výstr. fólií</t>
  </si>
  <si>
    <t>SO 410</t>
  </si>
  <si>
    <t>Chráničky pro výstavbu vysokorychlostních sítí PK</t>
  </si>
  <si>
    <t>SO 410.2 (PVD)</t>
  </si>
  <si>
    <t>Chráničky pro výstavbu vysokorychlostních sítí PK - Způsobilé výdaje - PV na doprovodnou část proj.</t>
  </si>
  <si>
    <t xml:space="preserve">  SO 410.2 (PVD)</t>
  </si>
  <si>
    <t>dle pol. 132738: 342,24*1,8=616,032 [A]</t>
  </si>
  <si>
    <t>s ponecháním výkopku v místě</t>
  </si>
  <si>
    <t>Materiál pro zpětný zásyp: (4328-50)*0,8*0,4=1 368,960 [A]</t>
  </si>
  <si>
    <t>Hloubení rýhy pro uložení optotrubky (prům. v. 1,0m, š. do 0,4m): (4328-50)*1,0*0,4=1 711,200 [A] 
Odpočet zpětně použité zeminy pro zához: -(4328-50)*0,8*0,4=-1 368,960 [B] 
Celkem: A+B=342,240 [C]</t>
  </si>
  <si>
    <t>141733</t>
  </si>
  <si>
    <t>PROTLAČOVÁNÍ POTRUBÍ Z PLAST HMOT DN DO 150MM</t>
  </si>
  <si>
    <t>Řízený protlak chráničky optotrubky dle požadavku SŽ: 50=50,000 [A]</t>
  </si>
  <si>
    <t>dle pol. 132738: 342,24=342,240 [A]</t>
  </si>
  <si>
    <t>Zpětný zásyp rýh: (4328-50)*0,8*0,4=1 368,960 [A]</t>
  </si>
  <si>
    <t>vrstva tl. 100mm</t>
  </si>
  <si>
    <t>Pískový obsyp optotrubky: (4328-50)*0,1*0,4=171,120 [A]</t>
  </si>
  <si>
    <t>Pískový podsyp optotrubky: (4328-50)*0,1*0,4=171,120 [A]</t>
  </si>
  <si>
    <t>75I921</t>
  </si>
  <si>
    <t>OPTOTRUBKA HDPE S LANKEM PRŮMĚRU DO 40 MM</t>
  </si>
  <si>
    <t>Optotubka pro následné vedení otických sítí: 4328=4 328,000 [A]</t>
  </si>
  <si>
    <t>75I961</t>
  </si>
  <si>
    <t>OPTOTRUBKA - HERMETIZACE ÚSEKU DO 2000 M</t>
  </si>
  <si>
    <t>ÚSEK</t>
  </si>
  <si>
    <t>Optotubka pro následné vedení otických sítí - úzávěra (dle požadavku násl. správce sítě) - odborný odhad: 10=10,000 [A]</t>
  </si>
  <si>
    <t>75I962</t>
  </si>
  <si>
    <t>OPTOTRUBKA - KALIBRACE</t>
  </si>
  <si>
    <t>Optotubka pro následné vedení otických sítí - kalibrace: 4328=4 328,000 [A]</t>
  </si>
  <si>
    <t>Chráničky optotrubky v trase (dle požadavku násl. správce sítě) - odborný odhad: 200=200,000 [A]</t>
  </si>
  <si>
    <t>8988B</t>
  </si>
  <si>
    <t>KABELOVÉ KOMORY Z PLASTICKÝCH HMOT, UŽITNÝ OBJEM DO 0,25M3</t>
  </si>
  <si>
    <t>kompletní dodávka vč. osazení</t>
  </si>
  <si>
    <t>Kabelové komory pro ukončení / vyvedení optotrubek (dle požadavku násl. správce sítě) - odborný odhad: 10=10,000 [A]</t>
  </si>
  <si>
    <t>Optotubka pro následné vedení otických sítí - výstražná fólie š. 330mm: 4328-50=4 278,000 [A]</t>
  </si>
  <si>
    <t>SO 410.3 (NN)</t>
  </si>
  <si>
    <t>Chráničky pro výstavbu vysokorychlostních sítí PK - Způsobilé výdaje - Nepřímé náklady</t>
  </si>
  <si>
    <t xml:space="preserve">  SO 410.3 (NN)</t>
  </si>
  <si>
    <t>014132</t>
  </si>
  <si>
    <t>POPLATKY ZA SKLÁDKU TYP S-NO (NEBEZPEČNÝ ODPAD)</t>
  </si>
  <si>
    <t>nebezpečný odpad, množství odhadem</t>
  </si>
  <si>
    <t>dozor správce sítě, koordinace</t>
  </si>
  <si>
    <t>SO 800</t>
  </si>
  <si>
    <t>Ozelenění a náhradní výsadba</t>
  </si>
  <si>
    <t>SO 800.1 (PVH)</t>
  </si>
  <si>
    <t>Ozelenění a náhradní výsadba - Způsobilé výdaje - Přímé výdaje na hlavní část projektu</t>
  </si>
  <si>
    <t xml:space="preserve">  SO 800.1 (PVH)</t>
  </si>
  <si>
    <t>Materiál pro zpětné použití - ornice pro zpětné rozprostření: 3372,653=3 372,653 [A]</t>
  </si>
  <si>
    <t>18130</t>
  </si>
  <si>
    <t>ÚPRAVA PLÁNĚ BEZ ZHUTNĚNÍ</t>
  </si>
  <si>
    <t>Urovnání plochy pro ohumusování - příprava podkladu (dle tbulky kubatur): 16950,46=16 950,460 [A]</t>
  </si>
  <si>
    <t>18220</t>
  </si>
  <si>
    <t>ROZPROSTŘENÍ ORNICE VE SVAHU</t>
  </si>
  <si>
    <t>převažující svah</t>
  </si>
  <si>
    <t>Rozprostření ornice / ohumusování v tl. (min.) 150mm - předpoklad využití 100% vyzískaného materiálu (dle pol. 121104): 3372,653=3 372,653 [A]</t>
  </si>
  <si>
    <t>18242</t>
  </si>
  <si>
    <t>ZALOŽENÍ TRÁVNÍKU HYDROOSEVEM NA ORNICI</t>
  </si>
  <si>
    <t>příp. ruční osev (intravilán)</t>
  </si>
  <si>
    <t>Zatravnění ohumusovaných ploch (dle tabulky kubatur): 16950,46=16 950,460 [A] 
Odpočet plochy pro založení trávníku rohoží: -500=- 500,000 [B] 
Celkem: A+B=16 450,460 [C]</t>
  </si>
  <si>
    <t>18245</t>
  </si>
  <si>
    <t>ZALOŽENÍ TRÁVNÍKU ZATRAVŇOVACÍ TEXTILIÍ (ROHOŽÍ)</t>
  </si>
  <si>
    <t>Zpevnění svahů s větším sklonem (jutová rohož) se založením trávníku: 500=500,000 [A]</t>
  </si>
  <si>
    <t>18247</t>
  </si>
  <si>
    <t>OŠETŘOVÁNÍ TRÁVNÍKU</t>
  </si>
  <si>
    <t>Údržba zatravněných ploch do předání správci (dle tabulky kubatur): 16950,46=16 950,460 [A]</t>
  </si>
  <si>
    <t>SO 800.3 (NN)</t>
  </si>
  <si>
    <t>Ozelenění a náhradní výsadba - Způsobilé výdaje - Nepřímé náklady</t>
  </si>
  <si>
    <t xml:space="preserve">  SO 800.3 (NN)</t>
  </si>
  <si>
    <t>184A1.R1</t>
  </si>
  <si>
    <t>VYSAZOVÁNÍ KEŘŮ LISTNATÝCH S BALEM - KONTEJNER 1L</t>
  </si>
  <si>
    <t>Kompletní provedení vč. následné péče 3 roky</t>
  </si>
  <si>
    <t>Náhradní výsadba - Porostní skupiny dle návrhu - 
- Ronov nad Doubravou: 36=36,000 [A] 
- Třemošnice: 6=6,000 [B] 
Celkem: A+B=42,000 [C]</t>
  </si>
  <si>
    <t>184A1.R2</t>
  </si>
  <si>
    <t>VYSAZOVÁNÍ KEŘŮ LISTNATÝCH S BALEM - KONTEJNER 2L</t>
  </si>
  <si>
    <t>Náhradní výsadba - Porostní skupiny dle návrhu - 
- Ronov nad Doubravou: 25=25,000 [A] 
- Třemošnice: 5=5,000 [B] 
Celkem: A+B=30,000 [C]</t>
  </si>
  <si>
    <t>184A1.R3</t>
  </si>
  <si>
    <t>VYSAZOVÁNÍ KEŘŮ LISTNATÝCH S BALEM - KONTEJNER 3L</t>
  </si>
  <si>
    <t>Náhradní výsadba - Porostní skupiny dle návrhu - 
- Ronov nad Doubravou: 22=22,000 [A] 
- Třemošnice: 4=4,000 [B] 
Celkem: A+B=26,000 [C]</t>
  </si>
  <si>
    <t>184B12.R1</t>
  </si>
  <si>
    <t>VYSAZOVÁNÍ STROMŮ LISTNATÝCH S BALEM VÝŠKY 100/150MM S VÝCHOVNÝM ŘEZEM</t>
  </si>
  <si>
    <t>Náhradní výsadba - Listnaté stromy dle návrhu - 
- Ronov nad Doubravou: 3=3,000 [A] 
- Třemošnice: 0=0,000 [B] 
Celkem: A+B=3,000 [C]</t>
  </si>
  <si>
    <t>184B12.R2</t>
  </si>
  <si>
    <t>VYSAZOVÁNÍ STROMŮ LISTNATÝCH S BALEM VÝŠKY 150/200MM S VÝCHOVNÝM ŘEZEM</t>
  </si>
  <si>
    <t>Náhradní výsadba - Listnaté stromy dle návrhu - 
- Ronov nad Doubravou: 6*3=18,000 [A] 
- Třemošnice: 7=7,000 [B] 
Celkem: A+B=25,000 [C]</t>
  </si>
  <si>
    <t>184B12.R3</t>
  </si>
  <si>
    <t>VYSAZOVÁNÍ STROMŮ LISTNATÝCH S BALEM VÝŠKY 200/250MM S VÝCHOVNÝM ŘEZEM</t>
  </si>
  <si>
    <t>Náhradní výsadba - Listnaté stromy dle návrhu - 
- Ronov nad Doubravou: 0=0,000 [A] 
- Třemošnice: 2=2,000 [B] 
Celkem: A+B=2,000 [C]</t>
  </si>
  <si>
    <t>VON</t>
  </si>
  <si>
    <t>Vedlejší a ostatní náklady</t>
  </si>
  <si>
    <t>VON.1 (PVH)</t>
  </si>
  <si>
    <t>Vedlejší a ostatní náklady - Způsobilé výdaje - Přímé výdaje na hlavní část projektu</t>
  </si>
  <si>
    <t xml:space="preserve">  VON.1 (PVH)</t>
  </si>
  <si>
    <t>02520</t>
  </si>
  <si>
    <t>ZKOUŠENÍ MATERIÁLŮ NEZÁVISLOU ZKUŠEBNOU</t>
  </si>
  <si>
    <t>na rámec KZP 
POZN.: Položka bude čerpána v rozsahu dle pokynů objednatele! 
PR - preliminář stavby - uchazeč je povinen ocenit položku částkou 50.000,- Kč bez DPH !</t>
  </si>
  <si>
    <t>02620</t>
  </si>
  <si>
    <t>ZKOUŠENÍ KONSTRUKCÍ A PRACÍ NEZÁVISLOU ZKUŠEBNOU</t>
  </si>
  <si>
    <t>Veškeré geodetické práce před a v průběhu stavby, vč. vytýčení veškerých inženýrských sítí</t>
  </si>
  <si>
    <t>VON.2 (PVD)</t>
  </si>
  <si>
    <t>Vedlejší a ostatní náklady - Způsobilé výdaje - Přímé výdaje na doprovodnou část projektu</t>
  </si>
  <si>
    <t xml:space="preserve">  VON.2 (PVD)</t>
  </si>
  <si>
    <t>02710</t>
  </si>
  <si>
    <t>POMOC PRÁCE ZŘÍZ NEBO ZAJIŠŤ OBJÍŽĎKY A PŘÍSTUP CESTY</t>
  </si>
  <si>
    <t>Výdaje na zřízení, resp. úpravu objízdných tras před výstavbou 
PR - preliminář stavby - uchazeč je povinen ocenit položku částkou 6.000.000,- Kč bez DPH ! 
POZN.: Kalkulované náklady budou investorovi předloženy ke schválení !</t>
  </si>
  <si>
    <t>02720</t>
  </si>
  <si>
    <t>POMOC PRÁCE ZŘÍZ NEBO ZAJIŠŤ REGULACI A OCHRANU DOPRAVY</t>
  </si>
  <si>
    <t>položka zahrnuje - 
- osazení DZ vč. příslušenství dle TP66, jeho pravidelná údržba vč. příp. dílčích posunů, výměn poškozených DZ / příslušenství a následná demontáž a odklizení DZ vč. příslušenství po ukončení platnosti, vše dle jednotlivých etap výstavby 
- dočasné zrušení / přeložení zastávek hromadné autobusové dopravy v trase. po dílčích částech / etapách 
- příp. řízení provozu proškolenými pracovníky 
- dočasné zakrytí nebo úpravu stávajícího DZ v rozporu s DIO</t>
  </si>
  <si>
    <t>VON.3 (NN)</t>
  </si>
  <si>
    <t>Vedlejší a ostatní náklady - Způsobilé výdaje - Nepřímé náklady</t>
  </si>
  <si>
    <t xml:space="preserve">  VON.3 (NN)</t>
  </si>
  <si>
    <t>01241</t>
  </si>
  <si>
    <t>POJIŠTĚNÍ ODPOVĚDNOSTI ZA ŠKODU</t>
  </si>
  <si>
    <t>Náklady spojené s pojištěním odpovědnosti za škodu</t>
  </si>
  <si>
    <t>01400</t>
  </si>
  <si>
    <t>POPLATKY</t>
  </si>
  <si>
    <t>Náklady spojené se zřízením bankovní záruky po dobu realizace stavby</t>
  </si>
  <si>
    <t>Náklady spojené se zřízením bankovní záruky po dobu záruční doby</t>
  </si>
  <si>
    <t>Výdaje na opravy objízdných tras po výstavbě 
PR - preliminář stavby - uchazeč je povinen ocenit položku částkou 6.000.000,- Kč bez DPH ! 
POZN.: Kalkulované náklady budou investorovi předloženy ke schválení !</t>
  </si>
  <si>
    <t>položka zahrnuje aktualizaci / dopracování PD, projednání a zajištění povolení DIO s DO, zajištění DIR</t>
  </si>
  <si>
    <t>02811</t>
  </si>
  <si>
    <t>PRŮZKUMNÉ PRÁCE GEOTECHNICKÉ NA POVRCHU</t>
  </si>
  <si>
    <t>Geologický a geotechnický průzkum v průběhu stavby, vč. prohlídky a posouzení podloží / aktivní zóny vozovky, revize bilance zemin v závislosti na provedeném průzkumu</t>
  </si>
  <si>
    <t>02911</t>
  </si>
  <si>
    <t>OSTATNÍ POŽADAVKY - GEODETICKÉ ZAMĚŘENÍ</t>
  </si>
  <si>
    <t>Zaměření skutečného provedení stavby vč. vyhotovení mapy komunikace a zanesení do KN</t>
  </si>
  <si>
    <t>02940</t>
  </si>
  <si>
    <t>OSTATNÍ POŽADAVKY - VYPRACOVÁNÍ DOKUMENTACE</t>
  </si>
  <si>
    <t>Havarijní a povodňový plán stavby</t>
  </si>
  <si>
    <t>vč. příp. tištěné, dle SOD 
Zahrnuje i kompletní závěrečnou zprávu zhotovitele</t>
  </si>
  <si>
    <t>02945</t>
  </si>
  <si>
    <t>OSTAT POŽADAVKY - GEOMETRICKÝ PLÁN</t>
  </si>
  <si>
    <t>02946</t>
  </si>
  <si>
    <t>OSTAT POŽADAVKY - FOTODOKUMENTACE</t>
  </si>
  <si>
    <t>Průběžná fotodokumentace stavby s měsíčními výstupy, vč. zajištění záverečného alba ve 2 paré</t>
  </si>
  <si>
    <t>02990</t>
  </si>
  <si>
    <t>OSTATNÍ POŽADAVKY - INFORMAČNÍ TABULE</t>
  </si>
  <si>
    <t>TRVALÁ PUBLICITA 
Stálá pamětní deska - kompletní vč. návrhu, projednání, realizace 
Formát, rozměr a popis vč. grafického zpracování bude před zhotovením a osazením odsouhlasen objednatelem a poskytovatelem dotace!</t>
  </si>
  <si>
    <t>02991</t>
  </si>
  <si>
    <t>DOČASNÁ PUBLICITA - Označení stavby 
Zřízení a vystavení v místě realizace projektu na viditelném místě dočasný billboard 
Formát, rozměr a popis vč. grafického zpracování bude před zhotovením a osazením odsouhlasen objednatelem a poskytovatelem dotace!</t>
  </si>
  <si>
    <t>03100</t>
  </si>
  <si>
    <t>ZAŘÍZENÍ STAVENIŠTĚ - ZŘÍZENÍ, PROVOZ, DEMONTÁŽ</t>
  </si>
  <si>
    <t>kompletní provedení vč. následného uvedení ploch ZS do původního, resp. dohodnutého stavu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</si>
</sst>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6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0" fontId="0" fillId="0" borderId="2" xfId="0" applyBorder="1" applyAlignment="1">
      <alignment vertical="top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styles" Target="styles.xml" /><Relationship Id="rId21" Type="http://schemas.openxmlformats.org/officeDocument/2006/relationships/sharedStrings" Target="sharedStrings.xml" /><Relationship Id="rId2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7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0+C10+C12+C16+C19+C22+C24+C26+C28+C31+C34</f>
      </c>
      <c s="1"/>
      <c s="1"/>
    </row>
    <row r="7" spans="1:5" ht="12.75" customHeight="1">
      <c r="A7" s="1"/>
      <c s="4" t="s">
        <v>5</v>
      </c>
      <c s="7">
        <f>0+E10+E12+E16+E19+E22+E24+E26+E28+E31+E34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19</v>
      </c>
      <c s="19" t="s">
        <v>20</v>
      </c>
      <c s="20">
        <f>0+C11</f>
      </c>
      <c s="20">
        <f>0+D11</f>
      </c>
      <c s="20">
        <f>0+E11</f>
      </c>
    </row>
    <row r="11" spans="1:5" ht="12.75" customHeight="1">
      <c r="A11" s="21" t="s">
        <v>47</v>
      </c>
      <c s="21" t="s">
        <v>29</v>
      </c>
      <c s="22">
        <f>'SO 001_SO 001.1 (PVH)'!I3</f>
      </c>
      <c s="22">
        <f>'SO 001_SO 001.1 (PVH)'!O2</f>
      </c>
      <c s="22">
        <f>C11+D11</f>
      </c>
    </row>
    <row r="12" spans="1:5" ht="12.75" customHeight="1">
      <c r="A12" s="19" t="s">
        <v>119</v>
      </c>
      <c s="19" t="s">
        <v>120</v>
      </c>
      <c s="20">
        <f>0+C13+C14+C15</f>
      </c>
      <c s="20">
        <f>0+D13+D14+D15</f>
      </c>
      <c s="20">
        <f>0+E13+E14+E15</f>
      </c>
    </row>
    <row r="13" spans="1:5" ht="12.75" customHeight="1">
      <c r="A13" s="21" t="s">
        <v>123</v>
      </c>
      <c s="21" t="s">
        <v>122</v>
      </c>
      <c s="22">
        <f>'SO 101_SO 101.1 (PVH)'!I3</f>
      </c>
      <c s="22">
        <f>'SO 101_SO 101.1 (PVH)'!O2</f>
      </c>
      <c s="22">
        <f>C13+D13</f>
      </c>
    </row>
    <row r="14" spans="1:5" ht="12.75" customHeight="1">
      <c r="A14" s="21" t="s">
        <v>702</v>
      </c>
      <c s="21" t="s">
        <v>701</v>
      </c>
      <c s="22">
        <f>'SO 101_SO 101.2 (PVD)'!I3</f>
      </c>
      <c s="22">
        <f>'SO 101_SO 101.2 (PVD)'!O2</f>
      </c>
      <c s="22">
        <f>C14+D14</f>
      </c>
    </row>
    <row r="15" spans="1:5" ht="12.75" customHeight="1">
      <c r="A15" s="21" t="s">
        <v>744</v>
      </c>
      <c s="21" t="s">
        <v>743</v>
      </c>
      <c s="22">
        <f>'SO 101_SO 101.3 (NN)'!I3</f>
      </c>
      <c s="22">
        <f>'SO 101_SO 101.3 (NN)'!O2</f>
      </c>
      <c s="22">
        <f>C15+D15</f>
      </c>
    </row>
    <row r="16" spans="1:5" ht="12.75" customHeight="1">
      <c r="A16" s="19" t="s">
        <v>751</v>
      </c>
      <c s="19" t="s">
        <v>752</v>
      </c>
      <c s="20">
        <f>0+C17+C18</f>
      </c>
      <c s="20">
        <f>0+D17+D18</f>
      </c>
      <c s="20">
        <f>0+E17+E18</f>
      </c>
    </row>
    <row r="17" spans="1:5" ht="12.75" customHeight="1">
      <c r="A17" s="21" t="s">
        <v>755</v>
      </c>
      <c s="21" t="s">
        <v>754</v>
      </c>
      <c s="22">
        <f>'SO 201_SO 201.1 (PVH)'!I3</f>
      </c>
      <c s="22">
        <f>'SO 201_SO 201.1 (PVH)'!O2</f>
      </c>
      <c s="22">
        <f>C17+D17</f>
      </c>
    </row>
    <row r="18" spans="1:5" ht="12.75" customHeight="1">
      <c r="A18" s="21" t="s">
        <v>948</v>
      </c>
      <c s="21" t="s">
        <v>947</v>
      </c>
      <c s="22">
        <f>'SO 201_SO 201.3 (NN)'!I3</f>
      </c>
      <c s="22">
        <f>'SO 201_SO 201.3 (NN)'!O2</f>
      </c>
      <c s="22">
        <f>C18+D18</f>
      </c>
    </row>
    <row r="19" spans="1:5" ht="12.75" customHeight="1">
      <c r="A19" s="19" t="s">
        <v>973</v>
      </c>
      <c s="19" t="s">
        <v>974</v>
      </c>
      <c s="20">
        <f>0+C20+C21</f>
      </c>
      <c s="20">
        <f>0+D20+D21</f>
      </c>
      <c s="20">
        <f>0+E20+E21</f>
      </c>
    </row>
    <row r="20" spans="1:5" ht="12.75" customHeight="1">
      <c r="A20" s="21" t="s">
        <v>977</v>
      </c>
      <c s="21" t="s">
        <v>976</v>
      </c>
      <c s="22">
        <f>'SO 202_SO 202.1 (PVH)'!I3</f>
      </c>
      <c s="22">
        <f>'SO 202_SO 202.1 (PVH)'!O2</f>
      </c>
      <c s="22">
        <f>C20+D20</f>
      </c>
    </row>
    <row r="21" spans="1:5" ht="12.75" customHeight="1">
      <c r="A21" s="21" t="s">
        <v>1084</v>
      </c>
      <c s="21" t="s">
        <v>1083</v>
      </c>
      <c s="22">
        <f>'SO 202_SO 202.3 (NN)'!I3</f>
      </c>
      <c s="22">
        <f>'SO 202_SO 202.3 (NN)'!O2</f>
      </c>
      <c s="22">
        <f>C21+D21</f>
      </c>
    </row>
    <row r="22" spans="1:5" ht="12.75" customHeight="1">
      <c r="A22" s="19" t="s">
        <v>1090</v>
      </c>
      <c s="19" t="s">
        <v>1091</v>
      </c>
      <c s="20">
        <f>0+C23</f>
      </c>
      <c s="20">
        <f>0+D23</f>
      </c>
      <c s="20">
        <f>0+E23</f>
      </c>
    </row>
    <row r="23" spans="1:5" ht="12.75" customHeight="1">
      <c r="A23" s="21" t="s">
        <v>1094</v>
      </c>
      <c s="21" t="s">
        <v>1093</v>
      </c>
      <c s="22">
        <f>'SO 301_SO 301.1 (PVH)'!I3</f>
      </c>
      <c s="22">
        <f>'SO 301_SO 301.1 (PVH)'!O2</f>
      </c>
      <c s="22">
        <f>C23+D23</f>
      </c>
    </row>
    <row r="24" spans="1:5" ht="12.75" customHeight="1">
      <c r="A24" s="19" t="s">
        <v>1188</v>
      </c>
      <c s="19" t="s">
        <v>1189</v>
      </c>
      <c s="20">
        <f>0+C25</f>
      </c>
      <c s="20">
        <f>0+D25</f>
      </c>
      <c s="20">
        <f>0+E25</f>
      </c>
    </row>
    <row r="25" spans="1:5" ht="12.75" customHeight="1">
      <c r="A25" s="21" t="s">
        <v>1192</v>
      </c>
      <c s="21" t="s">
        <v>1191</v>
      </c>
      <c s="22">
        <f>'SO 401_SO 401.1 (PVH)'!I3</f>
      </c>
      <c s="22">
        <f>'SO 401_SO 401.1 (PVH)'!O2</f>
      </c>
      <c s="22">
        <f>C25+D25</f>
      </c>
    </row>
    <row r="26" spans="1:5" ht="12.75" customHeight="1">
      <c r="A26" s="19" t="s">
        <v>1196</v>
      </c>
      <c s="19" t="s">
        <v>1197</v>
      </c>
      <c s="20">
        <f>0+C27</f>
      </c>
      <c s="20">
        <f>0+D27</f>
      </c>
      <c s="20">
        <f>0+E27</f>
      </c>
    </row>
    <row r="27" spans="1:5" ht="12.75" customHeight="1">
      <c r="A27" s="21" t="s">
        <v>1200</v>
      </c>
      <c s="21" t="s">
        <v>1199</v>
      </c>
      <c s="22">
        <f>'SO 402_SO 402 (PVD)'!I3</f>
      </c>
      <c s="22">
        <f>'SO 402_SO 402 (PVD)'!O2</f>
      </c>
      <c s="22">
        <f>C27+D27</f>
      </c>
    </row>
    <row r="28" spans="1:5" ht="12.75" customHeight="1">
      <c r="A28" s="19" t="s">
        <v>1236</v>
      </c>
      <c s="19" t="s">
        <v>1237</v>
      </c>
      <c s="20">
        <f>0+C29+C30</f>
      </c>
      <c s="20">
        <f>0+D29+D30</f>
      </c>
      <c s="20">
        <f>0+E29+E30</f>
      </c>
    </row>
    <row r="29" spans="1:5" ht="12.75" customHeight="1">
      <c r="A29" s="21" t="s">
        <v>1240</v>
      </c>
      <c s="21" t="s">
        <v>1239</v>
      </c>
      <c s="22">
        <f>'SO 410_SO 410.2 (PVD)'!I3</f>
      </c>
      <c s="22">
        <f>'SO 410_SO 410.2 (PVD)'!O2</f>
      </c>
      <c s="22">
        <f>C29+D29</f>
      </c>
    </row>
    <row r="30" spans="1:5" ht="12.75" customHeight="1">
      <c r="A30" s="21" t="s">
        <v>1271</v>
      </c>
      <c s="21" t="s">
        <v>1270</v>
      </c>
      <c s="22">
        <f>'SO 410_SO 410.3 (NN)'!I3</f>
      </c>
      <c s="22">
        <f>'SO 410_SO 410.3 (NN)'!O2</f>
      </c>
      <c s="22">
        <f>C30+D30</f>
      </c>
    </row>
    <row r="31" spans="1:5" ht="12.75" customHeight="1">
      <c r="A31" s="19" t="s">
        <v>1276</v>
      </c>
      <c s="19" t="s">
        <v>1277</v>
      </c>
      <c s="20">
        <f>0+C32+C33</f>
      </c>
      <c s="20">
        <f>0+D32+D33</f>
      </c>
      <c s="20">
        <f>0+E32+E33</f>
      </c>
    </row>
    <row r="32" spans="1:5" ht="12.75" customHeight="1">
      <c r="A32" s="21" t="s">
        <v>1280</v>
      </c>
      <c s="21" t="s">
        <v>1279</v>
      </c>
      <c s="22">
        <f>'SO 800_SO 800.1 (PVH)'!I3</f>
      </c>
      <c s="22">
        <f>'SO 800_SO 800.1 (PVH)'!O2</f>
      </c>
      <c s="22">
        <f>C32+D32</f>
      </c>
    </row>
    <row r="33" spans="1:5" ht="12.75" customHeight="1">
      <c r="A33" s="21" t="s">
        <v>1301</v>
      </c>
      <c s="21" t="s">
        <v>1300</v>
      </c>
      <c s="22">
        <f>'SO 800_SO 800.3 (NN)'!I3</f>
      </c>
      <c s="22">
        <f>'SO 800_SO 800.3 (NN)'!O2</f>
      </c>
      <c s="22">
        <f>C33+D33</f>
      </c>
    </row>
    <row r="34" spans="1:5" ht="12.75" customHeight="1">
      <c r="A34" s="19" t="s">
        <v>1321</v>
      </c>
      <c s="19" t="s">
        <v>1322</v>
      </c>
      <c s="20">
        <f>0+C35+C36+C37</f>
      </c>
      <c s="20">
        <f>0+D35+D36+D37</f>
      </c>
      <c s="20">
        <f>0+E35+E36+E37</f>
      </c>
    </row>
    <row r="35" spans="1:5" ht="12.75" customHeight="1">
      <c r="A35" s="21" t="s">
        <v>1325</v>
      </c>
      <c s="21" t="s">
        <v>1324</v>
      </c>
      <c s="22">
        <f>'VON_VON.1 (PVH)'!I3</f>
      </c>
      <c s="22">
        <f>'VON_VON.1 (PVH)'!O2</f>
      </c>
      <c s="22">
        <f>C35+D35</f>
      </c>
    </row>
    <row r="36" spans="1:5" ht="12.75" customHeight="1">
      <c r="A36" s="21" t="s">
        <v>1334</v>
      </c>
      <c s="21" t="s">
        <v>1333</v>
      </c>
      <c s="22">
        <f>'VON_VON.2 (PVD)'!I3</f>
      </c>
      <c s="22">
        <f>'VON_VON.2 (PVD)'!O2</f>
      </c>
      <c s="22">
        <f>C36+D36</f>
      </c>
    </row>
    <row r="37" spans="1:5" ht="12.75" customHeight="1">
      <c r="A37" s="21" t="s">
        <v>1343</v>
      </c>
      <c s="21" t="s">
        <v>1342</v>
      </c>
      <c s="22">
        <f>'VON_VON.3 (NN)'!I3</f>
      </c>
      <c s="22">
        <f>'VON_VON.3 (NN)'!O2</f>
      </c>
      <c s="22">
        <f>C37+D37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0+O9+O16+O50+O60+O64+O68+O114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1092</v>
      </c>
      <c s="45">
        <f>0+I9+I16+I50+I60+I64+I68+I114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1090</v>
      </c>
      <c s="1"/>
      <c s="14" t="s">
        <v>1091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1092</v>
      </c>
      <c s="6"/>
      <c s="18" t="s">
        <v>1093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0+I10+I13</f>
      </c>
      <c>
        <f>0+O10+O13</f>
      </c>
    </row>
    <row r="10" spans="1:16" ht="12.75">
      <c r="A10" s="26" t="s">
        <v>50</v>
      </c>
      <c s="31" t="s">
        <v>33</v>
      </c>
      <c s="31" t="s">
        <v>51</v>
      </c>
      <c s="26" t="s">
        <v>124</v>
      </c>
      <c s="32" t="s">
        <v>53</v>
      </c>
      <c s="33" t="s">
        <v>54</v>
      </c>
      <c s="34">
        <v>937.09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25.5">
      <c r="A11" s="37" t="s">
        <v>55</v>
      </c>
      <c r="E11" s="38" t="s">
        <v>125</v>
      </c>
    </row>
    <row r="12" spans="1:5" ht="242.25">
      <c r="A12" s="44" t="s">
        <v>57</v>
      </c>
      <c r="E12" s="40" t="s">
        <v>1095</v>
      </c>
    </row>
    <row r="13" spans="1:16" ht="12.75">
      <c r="A13" s="26" t="s">
        <v>50</v>
      </c>
      <c s="31" t="s">
        <v>27</v>
      </c>
      <c s="31" t="s">
        <v>51</v>
      </c>
      <c s="26" t="s">
        <v>127</v>
      </c>
      <c s="32" t="s">
        <v>53</v>
      </c>
      <c s="33" t="s">
        <v>54</v>
      </c>
      <c s="34">
        <v>3651.226</v>
      </c>
      <c s="35">
        <v>0</v>
      </c>
      <c s="36">
        <f>ROUND(ROUND(H13,2)*ROUND(G13,3),2)</f>
      </c>
      <c r="O13">
        <f>(I13*21)/100</f>
      </c>
      <c t="s">
        <v>27</v>
      </c>
    </row>
    <row r="14" spans="1:5" ht="25.5">
      <c r="A14" s="37" t="s">
        <v>55</v>
      </c>
      <c r="E14" s="38" t="s">
        <v>56</v>
      </c>
    </row>
    <row r="15" spans="1:5" ht="63.75">
      <c r="A15" s="39" t="s">
        <v>57</v>
      </c>
      <c r="E15" s="40" t="s">
        <v>1096</v>
      </c>
    </row>
    <row r="16" spans="1:18" ht="12.75" customHeight="1">
      <c r="A16" s="6" t="s">
        <v>48</v>
      </c>
      <c s="6"/>
      <c s="42" t="s">
        <v>33</v>
      </c>
      <c s="6"/>
      <c s="29" t="s">
        <v>59</v>
      </c>
      <c s="6"/>
      <c s="6"/>
      <c s="6"/>
      <c s="43">
        <f>0+Q16</f>
      </c>
      <c r="O16">
        <f>0+R16</f>
      </c>
      <c r="Q16">
        <f>0+I17+I20+I23+I26+I29+I32+I35+I38+I41+I44+I47</f>
      </c>
      <c>
        <f>0+O17+O20+O23+O26+O29+O32+O35+O38+O41+O44+O47</f>
      </c>
    </row>
    <row r="17" spans="1:16" ht="12.75">
      <c r="A17" s="26" t="s">
        <v>50</v>
      </c>
      <c s="31" t="s">
        <v>26</v>
      </c>
      <c s="31" t="s">
        <v>1097</v>
      </c>
      <c s="26" t="s">
        <v>52</v>
      </c>
      <c s="32" t="s">
        <v>1098</v>
      </c>
      <c s="33" t="s">
        <v>1099</v>
      </c>
      <c s="34">
        <v>2240</v>
      </c>
      <c s="35">
        <v>0</v>
      </c>
      <c s="36">
        <f>ROUND(ROUND(H17,2)*ROUND(G17,3),2)</f>
      </c>
      <c r="O17">
        <f>(I17*21)/100</f>
      </c>
      <c t="s">
        <v>27</v>
      </c>
    </row>
    <row r="18" spans="1:5" ht="12.75">
      <c r="A18" s="37" t="s">
        <v>55</v>
      </c>
      <c r="E18" s="38" t="s">
        <v>1100</v>
      </c>
    </row>
    <row r="19" spans="1:5" ht="12.75">
      <c r="A19" s="44" t="s">
        <v>57</v>
      </c>
      <c r="E19" s="40" t="s">
        <v>1101</v>
      </c>
    </row>
    <row r="20" spans="1:16" ht="12.75">
      <c r="A20" s="26" t="s">
        <v>50</v>
      </c>
      <c s="31" t="s">
        <v>37</v>
      </c>
      <c s="31" t="s">
        <v>195</v>
      </c>
      <c s="26" t="s">
        <v>52</v>
      </c>
      <c s="32" t="s">
        <v>196</v>
      </c>
      <c s="33" t="s">
        <v>82</v>
      </c>
      <c s="34">
        <v>6267.977</v>
      </c>
      <c s="35">
        <v>0</v>
      </c>
      <c s="36">
        <f>ROUND(ROUND(H20,2)*ROUND(G20,3),2)</f>
      </c>
      <c r="O20">
        <f>(I20*21)/100</f>
      </c>
      <c t="s">
        <v>27</v>
      </c>
    </row>
    <row r="21" spans="1:5" ht="25.5">
      <c r="A21" s="37" t="s">
        <v>55</v>
      </c>
      <c r="E21" s="38" t="s">
        <v>200</v>
      </c>
    </row>
    <row r="22" spans="1:5" ht="12.75">
      <c r="A22" s="44" t="s">
        <v>57</v>
      </c>
      <c r="E22" s="40" t="s">
        <v>1102</v>
      </c>
    </row>
    <row r="23" spans="1:16" ht="12.75">
      <c r="A23" s="26" t="s">
        <v>50</v>
      </c>
      <c s="31" t="s">
        <v>39</v>
      </c>
      <c s="31" t="s">
        <v>203</v>
      </c>
      <c s="26" t="s">
        <v>52</v>
      </c>
      <c s="32" t="s">
        <v>204</v>
      </c>
      <c s="33" t="s">
        <v>82</v>
      </c>
      <c s="34">
        <v>4387.584</v>
      </c>
      <c s="35">
        <v>0</v>
      </c>
      <c s="36">
        <f>ROUND(ROUND(H23,2)*ROUND(G23,3),2)</f>
      </c>
      <c r="O23">
        <f>(I23*21)/100</f>
      </c>
      <c t="s">
        <v>27</v>
      </c>
    </row>
    <row r="24" spans="1:5" ht="76.5">
      <c r="A24" s="37" t="s">
        <v>55</v>
      </c>
      <c r="E24" s="38" t="s">
        <v>1103</v>
      </c>
    </row>
    <row r="25" spans="1:5" ht="25.5">
      <c r="A25" s="44" t="s">
        <v>57</v>
      </c>
      <c r="E25" s="40" t="s">
        <v>1104</v>
      </c>
    </row>
    <row r="26" spans="1:16" ht="12.75">
      <c r="A26" s="26" t="s">
        <v>50</v>
      </c>
      <c s="31" t="s">
        <v>41</v>
      </c>
      <c s="31" t="s">
        <v>208</v>
      </c>
      <c s="26" t="s">
        <v>52</v>
      </c>
      <c s="32" t="s">
        <v>209</v>
      </c>
      <c s="33" t="s">
        <v>82</v>
      </c>
      <c s="34">
        <v>1059.292</v>
      </c>
      <c s="35">
        <v>0</v>
      </c>
      <c s="36">
        <f>ROUND(ROUND(H26,2)*ROUND(G26,3),2)</f>
      </c>
      <c r="O26">
        <f>(I26*21)/100</f>
      </c>
      <c t="s">
        <v>27</v>
      </c>
    </row>
    <row r="27" spans="1:5" ht="38.25">
      <c r="A27" s="37" t="s">
        <v>55</v>
      </c>
      <c r="E27" s="38" t="s">
        <v>177</v>
      </c>
    </row>
    <row r="28" spans="1:5" ht="409.5">
      <c r="A28" s="44" t="s">
        <v>57</v>
      </c>
      <c r="E28" s="40" t="s">
        <v>1105</v>
      </c>
    </row>
    <row r="29" spans="1:16" ht="12.75">
      <c r="A29" s="26" t="s">
        <v>50</v>
      </c>
      <c s="31" t="s">
        <v>79</v>
      </c>
      <c s="31" t="s">
        <v>212</v>
      </c>
      <c s="26" t="s">
        <v>52</v>
      </c>
      <c s="32" t="s">
        <v>213</v>
      </c>
      <c s="33" t="s">
        <v>82</v>
      </c>
      <c s="34">
        <v>1880.393</v>
      </c>
      <c s="35">
        <v>0</v>
      </c>
      <c s="36">
        <f>ROUND(ROUND(H29,2)*ROUND(G29,3),2)</f>
      </c>
      <c r="O29">
        <f>(I29*21)/100</f>
      </c>
      <c t="s">
        <v>27</v>
      </c>
    </row>
    <row r="30" spans="1:5" ht="76.5">
      <c r="A30" s="37" t="s">
        <v>55</v>
      </c>
      <c r="E30" s="38" t="s">
        <v>1103</v>
      </c>
    </row>
    <row r="31" spans="1:5" ht="25.5">
      <c r="A31" s="44" t="s">
        <v>57</v>
      </c>
      <c r="E31" s="40" t="s">
        <v>1106</v>
      </c>
    </row>
    <row r="32" spans="1:16" ht="12.75">
      <c r="A32" s="26" t="s">
        <v>50</v>
      </c>
      <c s="31" t="s">
        <v>85</v>
      </c>
      <c s="31" t="s">
        <v>217</v>
      </c>
      <c s="26" t="s">
        <v>52</v>
      </c>
      <c s="32" t="s">
        <v>218</v>
      </c>
      <c s="33" t="s">
        <v>82</v>
      </c>
      <c s="34">
        <v>453.983</v>
      </c>
      <c s="35">
        <v>0</v>
      </c>
      <c s="36">
        <f>ROUND(ROUND(H32,2)*ROUND(G32,3),2)</f>
      </c>
      <c r="O32">
        <f>(I32*21)/100</f>
      </c>
      <c t="s">
        <v>27</v>
      </c>
    </row>
    <row r="33" spans="1:5" ht="38.25">
      <c r="A33" s="37" t="s">
        <v>55</v>
      </c>
      <c r="E33" s="38" t="s">
        <v>187</v>
      </c>
    </row>
    <row r="34" spans="1:5" ht="409.5">
      <c r="A34" s="44" t="s">
        <v>57</v>
      </c>
      <c r="E34" s="40" t="s">
        <v>1107</v>
      </c>
    </row>
    <row r="35" spans="1:16" ht="12.75">
      <c r="A35" s="26" t="s">
        <v>50</v>
      </c>
      <c s="31" t="s">
        <v>44</v>
      </c>
      <c s="31" t="s">
        <v>221</v>
      </c>
      <c s="26" t="s">
        <v>52</v>
      </c>
      <c s="32" t="s">
        <v>222</v>
      </c>
      <c s="33" t="s">
        <v>82</v>
      </c>
      <c s="34">
        <v>360.629</v>
      </c>
      <c s="35">
        <v>0</v>
      </c>
      <c s="36">
        <f>ROUND(ROUND(H35,2)*ROUND(G35,3),2)</f>
      </c>
      <c r="O35">
        <f>(I35*21)/100</f>
      </c>
      <c t="s">
        <v>27</v>
      </c>
    </row>
    <row r="36" spans="1:5" ht="63.75">
      <c r="A36" s="37" t="s">
        <v>55</v>
      </c>
      <c r="E36" s="38" t="s">
        <v>223</v>
      </c>
    </row>
    <row r="37" spans="1:5" ht="395.25">
      <c r="A37" s="44" t="s">
        <v>57</v>
      </c>
      <c r="E37" s="40" t="s">
        <v>1108</v>
      </c>
    </row>
    <row r="38" spans="1:16" ht="12.75">
      <c r="A38" s="26" t="s">
        <v>50</v>
      </c>
      <c s="31" t="s">
        <v>46</v>
      </c>
      <c s="31" t="s">
        <v>226</v>
      </c>
      <c s="26" t="s">
        <v>52</v>
      </c>
      <c s="32" t="s">
        <v>227</v>
      </c>
      <c s="33" t="s">
        <v>82</v>
      </c>
      <c s="34">
        <v>154.555</v>
      </c>
      <c s="35">
        <v>0</v>
      </c>
      <c s="36">
        <f>ROUND(ROUND(H38,2)*ROUND(G38,3),2)</f>
      </c>
      <c r="O38">
        <f>(I38*21)/100</f>
      </c>
      <c t="s">
        <v>27</v>
      </c>
    </row>
    <row r="39" spans="1:5" ht="63.75">
      <c r="A39" s="37" t="s">
        <v>55</v>
      </c>
      <c r="E39" s="38" t="s">
        <v>228</v>
      </c>
    </row>
    <row r="40" spans="1:5" ht="395.25">
      <c r="A40" s="44" t="s">
        <v>57</v>
      </c>
      <c r="E40" s="40" t="s">
        <v>1109</v>
      </c>
    </row>
    <row r="41" spans="1:16" ht="12.75">
      <c r="A41" s="26" t="s">
        <v>50</v>
      </c>
      <c s="31" t="s">
        <v>99</v>
      </c>
      <c s="31" t="s">
        <v>89</v>
      </c>
      <c s="26" t="s">
        <v>52</v>
      </c>
      <c s="32" t="s">
        <v>90</v>
      </c>
      <c s="33" t="s">
        <v>82</v>
      </c>
      <c s="34">
        <v>8296.436</v>
      </c>
      <c s="35">
        <v>0</v>
      </c>
      <c s="36">
        <f>ROUND(ROUND(H41,2)*ROUND(G41,3),2)</f>
      </c>
      <c r="O41">
        <f>(I41*21)/100</f>
      </c>
      <c t="s">
        <v>27</v>
      </c>
    </row>
    <row r="42" spans="1:5" ht="12.75">
      <c r="A42" s="37" t="s">
        <v>55</v>
      </c>
      <c r="E42" s="38" t="s">
        <v>52</v>
      </c>
    </row>
    <row r="43" spans="1:5" ht="140.25">
      <c r="A43" s="44" t="s">
        <v>57</v>
      </c>
      <c r="E43" s="40" t="s">
        <v>1110</v>
      </c>
    </row>
    <row r="44" spans="1:16" ht="12.75">
      <c r="A44" s="26" t="s">
        <v>50</v>
      </c>
      <c s="31" t="s">
        <v>104</v>
      </c>
      <c s="31" t="s">
        <v>247</v>
      </c>
      <c s="26" t="s">
        <v>52</v>
      </c>
      <c s="32" t="s">
        <v>248</v>
      </c>
      <c s="33" t="s">
        <v>82</v>
      </c>
      <c s="34">
        <v>6267.979</v>
      </c>
      <c s="35">
        <v>0</v>
      </c>
      <c s="36">
        <f>ROUND(ROUND(H44,2)*ROUND(G44,3),2)</f>
      </c>
      <c r="O44">
        <f>(I44*21)/100</f>
      </c>
      <c t="s">
        <v>27</v>
      </c>
    </row>
    <row r="45" spans="1:5" ht="12.75">
      <c r="A45" s="37" t="s">
        <v>55</v>
      </c>
      <c r="E45" s="38" t="s">
        <v>233</v>
      </c>
    </row>
    <row r="46" spans="1:5" ht="331.5">
      <c r="A46" s="44" t="s">
        <v>57</v>
      </c>
      <c r="E46" s="40" t="s">
        <v>1111</v>
      </c>
    </row>
    <row r="47" spans="1:16" ht="12.75">
      <c r="A47" s="26" t="s">
        <v>50</v>
      </c>
      <c s="31" t="s">
        <v>109</v>
      </c>
      <c s="31" t="s">
        <v>1112</v>
      </c>
      <c s="26" t="s">
        <v>52</v>
      </c>
      <c s="32" t="s">
        <v>1113</v>
      </c>
      <c s="33" t="s">
        <v>82</v>
      </c>
      <c s="34">
        <v>1470.392</v>
      </c>
      <c s="35">
        <v>0</v>
      </c>
      <c s="36">
        <f>ROUND(ROUND(H47,2)*ROUND(G47,3),2)</f>
      </c>
      <c r="O47">
        <f>(I47*21)/100</f>
      </c>
      <c t="s">
        <v>27</v>
      </c>
    </row>
    <row r="48" spans="1:5" ht="12.75">
      <c r="A48" s="37" t="s">
        <v>55</v>
      </c>
      <c r="E48" s="38" t="s">
        <v>1114</v>
      </c>
    </row>
    <row r="49" spans="1:5" ht="89.25">
      <c r="A49" s="39" t="s">
        <v>57</v>
      </c>
      <c r="E49" s="40" t="s">
        <v>1115</v>
      </c>
    </row>
    <row r="50" spans="1:18" ht="12.75" customHeight="1">
      <c r="A50" s="6" t="s">
        <v>48</v>
      </c>
      <c s="6"/>
      <c s="42" t="s">
        <v>27</v>
      </c>
      <c s="6"/>
      <c s="29" t="s">
        <v>1116</v>
      </c>
      <c s="6"/>
      <c s="6"/>
      <c s="6"/>
      <c s="43">
        <f>0+Q50</f>
      </c>
      <c r="O50">
        <f>0+R50</f>
      </c>
      <c r="Q50">
        <f>0+I51+I54+I57</f>
      </c>
      <c>
        <f>0+O51+O54+O57</f>
      </c>
    </row>
    <row r="51" spans="1:16" ht="12.75">
      <c r="A51" s="26" t="s">
        <v>50</v>
      </c>
      <c s="31" t="s">
        <v>114</v>
      </c>
      <c s="31" t="s">
        <v>1117</v>
      </c>
      <c s="26" t="s">
        <v>52</v>
      </c>
      <c s="32" t="s">
        <v>1118</v>
      </c>
      <c s="33" t="s">
        <v>62</v>
      </c>
      <c s="34">
        <v>2292.357</v>
      </c>
      <c s="35">
        <v>0</v>
      </c>
      <c s="36">
        <f>ROUND(ROUND(H51,2)*ROUND(G51,3),2)</f>
      </c>
      <c r="O51">
        <f>(I51*21)/100</f>
      </c>
      <c t="s">
        <v>27</v>
      </c>
    </row>
    <row r="52" spans="1:5" ht="12.75">
      <c r="A52" s="37" t="s">
        <v>55</v>
      </c>
      <c r="E52" s="38" t="s">
        <v>52</v>
      </c>
    </row>
    <row r="53" spans="1:5" ht="63.75">
      <c r="A53" s="44" t="s">
        <v>57</v>
      </c>
      <c r="E53" s="40" t="s">
        <v>1119</v>
      </c>
    </row>
    <row r="54" spans="1:16" ht="12.75">
      <c r="A54" s="26" t="s">
        <v>50</v>
      </c>
      <c s="31" t="s">
        <v>169</v>
      </c>
      <c s="31" t="s">
        <v>280</v>
      </c>
      <c s="26" t="s">
        <v>52</v>
      </c>
      <c s="32" t="s">
        <v>281</v>
      </c>
      <c s="33" t="s">
        <v>82</v>
      </c>
      <c s="34">
        <v>20.163</v>
      </c>
      <c s="35">
        <v>0</v>
      </c>
      <c s="36">
        <f>ROUND(ROUND(H54,2)*ROUND(G54,3),2)</f>
      </c>
      <c r="O54">
        <f>(I54*21)/100</f>
      </c>
      <c t="s">
        <v>27</v>
      </c>
    </row>
    <row r="55" spans="1:5" ht="12.75">
      <c r="A55" s="37" t="s">
        <v>55</v>
      </c>
      <c r="E55" s="38" t="s">
        <v>1120</v>
      </c>
    </row>
    <row r="56" spans="1:5" ht="63.75">
      <c r="A56" s="44" t="s">
        <v>57</v>
      </c>
      <c r="E56" s="40" t="s">
        <v>1121</v>
      </c>
    </row>
    <row r="57" spans="1:16" ht="12.75">
      <c r="A57" s="26" t="s">
        <v>50</v>
      </c>
      <c s="31" t="s">
        <v>174</v>
      </c>
      <c s="31" t="s">
        <v>284</v>
      </c>
      <c s="26" t="s">
        <v>52</v>
      </c>
      <c s="32" t="s">
        <v>285</v>
      </c>
      <c s="33" t="s">
        <v>82</v>
      </c>
      <c s="34">
        <v>13.442</v>
      </c>
      <c s="35">
        <v>0</v>
      </c>
      <c s="36">
        <f>ROUND(ROUND(H57,2)*ROUND(G57,3),2)</f>
      </c>
      <c r="O57">
        <f>(I57*21)/100</f>
      </c>
      <c t="s">
        <v>27</v>
      </c>
    </row>
    <row r="58" spans="1:5" ht="12.75">
      <c r="A58" s="37" t="s">
        <v>55</v>
      </c>
      <c r="E58" s="38" t="s">
        <v>1122</v>
      </c>
    </row>
    <row r="59" spans="1:5" ht="63.75">
      <c r="A59" s="39" t="s">
        <v>57</v>
      </c>
      <c r="E59" s="40" t="s">
        <v>1123</v>
      </c>
    </row>
    <row r="60" spans="1:18" ht="12.75" customHeight="1">
      <c r="A60" s="6" t="s">
        <v>48</v>
      </c>
      <c s="6"/>
      <c s="42" t="s">
        <v>26</v>
      </c>
      <c s="6"/>
      <c s="29" t="s">
        <v>1124</v>
      </c>
      <c s="6"/>
      <c s="6"/>
      <c s="6"/>
      <c s="43">
        <f>0+Q60</f>
      </c>
      <c r="O60">
        <f>0+R60</f>
      </c>
      <c r="Q60">
        <f>0+I61</f>
      </c>
      <c>
        <f>0+O61</f>
      </c>
    </row>
    <row r="61" spans="1:16" ht="12.75">
      <c r="A61" s="26" t="s">
        <v>50</v>
      </c>
      <c s="31" t="s">
        <v>179</v>
      </c>
      <c s="31" t="s">
        <v>1125</v>
      </c>
      <c s="26" t="s">
        <v>52</v>
      </c>
      <c s="32" t="s">
        <v>1126</v>
      </c>
      <c s="33" t="s">
        <v>82</v>
      </c>
      <c s="34">
        <v>0.471</v>
      </c>
      <c s="35">
        <v>0</v>
      </c>
      <c s="36">
        <f>ROUND(ROUND(H61,2)*ROUND(G61,3),2)</f>
      </c>
      <c r="O61">
        <f>(I61*21)/100</f>
      </c>
      <c t="s">
        <v>27</v>
      </c>
    </row>
    <row r="62" spans="1:5" ht="12.75">
      <c r="A62" s="37" t="s">
        <v>55</v>
      </c>
      <c r="E62" s="38" t="s">
        <v>1127</v>
      </c>
    </row>
    <row r="63" spans="1:5" ht="38.25">
      <c r="A63" s="39" t="s">
        <v>57</v>
      </c>
      <c r="E63" s="40" t="s">
        <v>1128</v>
      </c>
    </row>
    <row r="64" spans="1:18" ht="12.75" customHeight="1">
      <c r="A64" s="6" t="s">
        <v>48</v>
      </c>
      <c s="6"/>
      <c s="42" t="s">
        <v>37</v>
      </c>
      <c s="6"/>
      <c s="29" t="s">
        <v>297</v>
      </c>
      <c s="6"/>
      <c s="6"/>
      <c s="6"/>
      <c s="43">
        <f>0+Q64</f>
      </c>
      <c r="O64">
        <f>0+R64</f>
      </c>
      <c r="Q64">
        <f>0+I65</f>
      </c>
      <c>
        <f>0+O65</f>
      </c>
    </row>
    <row r="65" spans="1:16" ht="12.75">
      <c r="A65" s="26" t="s">
        <v>50</v>
      </c>
      <c s="31" t="s">
        <v>184</v>
      </c>
      <c s="31" t="s">
        <v>314</v>
      </c>
      <c s="26" t="s">
        <v>52</v>
      </c>
      <c s="32" t="s">
        <v>315</v>
      </c>
      <c s="33" t="s">
        <v>82</v>
      </c>
      <c s="34">
        <v>260.758</v>
      </c>
      <c s="35">
        <v>0</v>
      </c>
      <c s="36">
        <f>ROUND(ROUND(H65,2)*ROUND(G65,3),2)</f>
      </c>
      <c r="O65">
        <f>(I65*21)/100</f>
      </c>
      <c t="s">
        <v>27</v>
      </c>
    </row>
    <row r="66" spans="1:5" ht="12.75">
      <c r="A66" s="37" t="s">
        <v>55</v>
      </c>
      <c r="E66" s="38" t="s">
        <v>1129</v>
      </c>
    </row>
    <row r="67" spans="1:5" ht="76.5">
      <c r="A67" s="39" t="s">
        <v>57</v>
      </c>
      <c r="E67" s="40" t="s">
        <v>1130</v>
      </c>
    </row>
    <row r="68" spans="1:18" ht="12.75" customHeight="1">
      <c r="A68" s="6" t="s">
        <v>48</v>
      </c>
      <c s="6"/>
      <c s="42" t="s">
        <v>85</v>
      </c>
      <c s="6"/>
      <c s="29" t="s">
        <v>1131</v>
      </c>
      <c s="6"/>
      <c s="6"/>
      <c s="6"/>
      <c s="43">
        <f>0+Q68</f>
      </c>
      <c r="O68">
        <f>0+R68</f>
      </c>
      <c r="Q68">
        <f>0+I69+I72+I75+I78+I81+I84+I87+I90+I93+I96+I99+I102+I105+I108+I111</f>
      </c>
      <c>
        <f>0+O69+O72+O75+O78+O81+O84+O87+O90+O93+O96+O99+O102+O105+O108+O111</f>
      </c>
    </row>
    <row r="69" spans="1:16" ht="12.75">
      <c r="A69" s="26" t="s">
        <v>50</v>
      </c>
      <c s="31" t="s">
        <v>189</v>
      </c>
      <c s="31" t="s">
        <v>434</v>
      </c>
      <c s="26" t="s">
        <v>52</v>
      </c>
      <c s="32" t="s">
        <v>435</v>
      </c>
      <c s="33" t="s">
        <v>96</v>
      </c>
      <c s="34">
        <v>262.68</v>
      </c>
      <c s="35">
        <v>0</v>
      </c>
      <c s="36">
        <f>ROUND(ROUND(H69,2)*ROUND(G69,3),2)</f>
      </c>
      <c r="O69">
        <f>(I69*21)/100</f>
      </c>
      <c t="s">
        <v>27</v>
      </c>
    </row>
    <row r="70" spans="1:5" ht="12.75">
      <c r="A70" s="37" t="s">
        <v>55</v>
      </c>
      <c r="E70" s="38" t="s">
        <v>52</v>
      </c>
    </row>
    <row r="71" spans="1:5" ht="12.75">
      <c r="A71" s="44" t="s">
        <v>57</v>
      </c>
      <c r="E71" s="40" t="s">
        <v>1132</v>
      </c>
    </row>
    <row r="72" spans="1:16" ht="12.75">
      <c r="A72" s="26" t="s">
        <v>50</v>
      </c>
      <c s="31" t="s">
        <v>194</v>
      </c>
      <c s="31" t="s">
        <v>1133</v>
      </c>
      <c s="26" t="s">
        <v>52</v>
      </c>
      <c s="32" t="s">
        <v>1134</v>
      </c>
      <c s="33" t="s">
        <v>96</v>
      </c>
      <c s="34">
        <v>1066.62</v>
      </c>
      <c s="35">
        <v>0</v>
      </c>
      <c s="36">
        <f>ROUND(ROUND(H72,2)*ROUND(G72,3),2)</f>
      </c>
      <c r="O72">
        <f>(I72*21)/100</f>
      </c>
      <c t="s">
        <v>27</v>
      </c>
    </row>
    <row r="73" spans="1:5" ht="12.75">
      <c r="A73" s="37" t="s">
        <v>55</v>
      </c>
      <c r="E73" s="38" t="s">
        <v>52</v>
      </c>
    </row>
    <row r="74" spans="1:5" ht="25.5">
      <c r="A74" s="44" t="s">
        <v>57</v>
      </c>
      <c r="E74" s="40" t="s">
        <v>1135</v>
      </c>
    </row>
    <row r="75" spans="1:16" ht="12.75">
      <c r="A75" s="26" t="s">
        <v>50</v>
      </c>
      <c s="31" t="s">
        <v>199</v>
      </c>
      <c s="31" t="s">
        <v>1136</v>
      </c>
      <c s="26" t="s">
        <v>52</v>
      </c>
      <c s="32" t="s">
        <v>1137</v>
      </c>
      <c s="33" t="s">
        <v>96</v>
      </c>
      <c s="34">
        <v>591.39</v>
      </c>
      <c s="35">
        <v>0</v>
      </c>
      <c s="36">
        <f>ROUND(ROUND(H75,2)*ROUND(G75,3),2)</f>
      </c>
      <c r="O75">
        <f>(I75*21)/100</f>
      </c>
      <c t="s">
        <v>27</v>
      </c>
    </row>
    <row r="76" spans="1:5" ht="12.75">
      <c r="A76" s="37" t="s">
        <v>55</v>
      </c>
      <c r="E76" s="38" t="s">
        <v>52</v>
      </c>
    </row>
    <row r="77" spans="1:5" ht="12.75">
      <c r="A77" s="44" t="s">
        <v>57</v>
      </c>
      <c r="E77" s="40" t="s">
        <v>1138</v>
      </c>
    </row>
    <row r="78" spans="1:16" ht="12.75">
      <c r="A78" s="26" t="s">
        <v>50</v>
      </c>
      <c s="31" t="s">
        <v>202</v>
      </c>
      <c s="31" t="s">
        <v>1139</v>
      </c>
      <c s="26" t="s">
        <v>52</v>
      </c>
      <c s="32" t="s">
        <v>1140</v>
      </c>
      <c s="33" t="s">
        <v>96</v>
      </c>
      <c s="34">
        <v>78.33</v>
      </c>
      <c s="35">
        <v>0</v>
      </c>
      <c s="36">
        <f>ROUND(ROUND(H78,2)*ROUND(G78,3),2)</f>
      </c>
      <c r="O78">
        <f>(I78*21)/100</f>
      </c>
      <c t="s">
        <v>27</v>
      </c>
    </row>
    <row r="79" spans="1:5" ht="12.75">
      <c r="A79" s="37" t="s">
        <v>55</v>
      </c>
      <c r="E79" s="38" t="s">
        <v>52</v>
      </c>
    </row>
    <row r="80" spans="1:5" ht="12.75">
      <c r="A80" s="44" t="s">
        <v>57</v>
      </c>
      <c r="E80" s="40" t="s">
        <v>1141</v>
      </c>
    </row>
    <row r="81" spans="1:16" ht="12.75">
      <c r="A81" s="26" t="s">
        <v>50</v>
      </c>
      <c s="31" t="s">
        <v>207</v>
      </c>
      <c s="31" t="s">
        <v>438</v>
      </c>
      <c s="26" t="s">
        <v>52</v>
      </c>
      <c s="32" t="s">
        <v>439</v>
      </c>
      <c s="33" t="s">
        <v>96</v>
      </c>
      <c s="34">
        <v>1736.34</v>
      </c>
      <c s="35">
        <v>0</v>
      </c>
      <c s="36">
        <f>ROUND(ROUND(H81,2)*ROUND(G81,3),2)</f>
      </c>
      <c r="O81">
        <f>(I81*21)/100</f>
      </c>
      <c t="s">
        <v>27</v>
      </c>
    </row>
    <row r="82" spans="1:5" ht="12.75">
      <c r="A82" s="37" t="s">
        <v>55</v>
      </c>
      <c r="E82" s="38" t="s">
        <v>52</v>
      </c>
    </row>
    <row r="83" spans="1:5" ht="63.75">
      <c r="A83" s="44" t="s">
        <v>57</v>
      </c>
      <c r="E83" s="40" t="s">
        <v>1142</v>
      </c>
    </row>
    <row r="84" spans="1:16" ht="12.75">
      <c r="A84" s="26" t="s">
        <v>50</v>
      </c>
      <c s="31" t="s">
        <v>211</v>
      </c>
      <c s="31" t="s">
        <v>1143</v>
      </c>
      <c s="26" t="s">
        <v>52</v>
      </c>
      <c s="32" t="s">
        <v>1144</v>
      </c>
      <c s="33" t="s">
        <v>71</v>
      </c>
      <c s="34">
        <v>26</v>
      </c>
      <c s="35">
        <v>0</v>
      </c>
      <c s="36">
        <f>ROUND(ROUND(H84,2)*ROUND(G84,3),2)</f>
      </c>
      <c r="O84">
        <f>(I84*21)/100</f>
      </c>
      <c t="s">
        <v>27</v>
      </c>
    </row>
    <row r="85" spans="1:5" ht="12.75">
      <c r="A85" s="37" t="s">
        <v>55</v>
      </c>
      <c r="E85" s="38" t="s">
        <v>52</v>
      </c>
    </row>
    <row r="86" spans="1:5" ht="12.75">
      <c r="A86" s="44" t="s">
        <v>57</v>
      </c>
      <c r="E86" s="40" t="s">
        <v>1145</v>
      </c>
    </row>
    <row r="87" spans="1:16" ht="12.75">
      <c r="A87" s="26" t="s">
        <v>50</v>
      </c>
      <c s="31" t="s">
        <v>216</v>
      </c>
      <c s="31" t="s">
        <v>442</v>
      </c>
      <c s="26" t="s">
        <v>52</v>
      </c>
      <c s="32" t="s">
        <v>443</v>
      </c>
      <c s="33" t="s">
        <v>71</v>
      </c>
      <c s="34">
        <v>17</v>
      </c>
      <c s="35">
        <v>0</v>
      </c>
      <c s="36">
        <f>ROUND(ROUND(H87,2)*ROUND(G87,3),2)</f>
      </c>
      <c r="O87">
        <f>(I87*21)/100</f>
      </c>
      <c t="s">
        <v>27</v>
      </c>
    </row>
    <row r="88" spans="1:5" ht="12.75">
      <c r="A88" s="37" t="s">
        <v>55</v>
      </c>
      <c r="E88" s="38" t="s">
        <v>52</v>
      </c>
    </row>
    <row r="89" spans="1:5" ht="12.75">
      <c r="A89" s="44" t="s">
        <v>57</v>
      </c>
      <c r="E89" s="40" t="s">
        <v>1146</v>
      </c>
    </row>
    <row r="90" spans="1:16" ht="12.75">
      <c r="A90" s="26" t="s">
        <v>50</v>
      </c>
      <c s="31" t="s">
        <v>220</v>
      </c>
      <c s="31" t="s">
        <v>1147</v>
      </c>
      <c s="26" t="s">
        <v>52</v>
      </c>
      <c s="32" t="s">
        <v>1148</v>
      </c>
      <c s="33" t="s">
        <v>71</v>
      </c>
      <c s="34">
        <v>5</v>
      </c>
      <c s="35">
        <v>0</v>
      </c>
      <c s="36">
        <f>ROUND(ROUND(H90,2)*ROUND(G90,3),2)</f>
      </c>
      <c r="O90">
        <f>(I90*21)/100</f>
      </c>
      <c t="s">
        <v>27</v>
      </c>
    </row>
    <row r="91" spans="1:5" ht="12.75">
      <c r="A91" s="37" t="s">
        <v>55</v>
      </c>
      <c r="E91" s="38" t="s">
        <v>52</v>
      </c>
    </row>
    <row r="92" spans="1:5" ht="12.75">
      <c r="A92" s="44" t="s">
        <v>57</v>
      </c>
      <c r="E92" s="40" t="s">
        <v>1149</v>
      </c>
    </row>
    <row r="93" spans="1:16" ht="12.75">
      <c r="A93" s="26" t="s">
        <v>50</v>
      </c>
      <c s="31" t="s">
        <v>225</v>
      </c>
      <c s="31" t="s">
        <v>1150</v>
      </c>
      <c s="26" t="s">
        <v>52</v>
      </c>
      <c s="32" t="s">
        <v>1151</v>
      </c>
      <c s="33" t="s">
        <v>71</v>
      </c>
      <c s="34">
        <v>1</v>
      </c>
      <c s="35">
        <v>0</v>
      </c>
      <c s="36">
        <f>ROUND(ROUND(H93,2)*ROUND(G93,3),2)</f>
      </c>
      <c r="O93">
        <f>(I93*21)/100</f>
      </c>
      <c t="s">
        <v>27</v>
      </c>
    </row>
    <row r="94" spans="1:5" ht="12.75">
      <c r="A94" s="37" t="s">
        <v>55</v>
      </c>
      <c r="E94" s="38" t="s">
        <v>52</v>
      </c>
    </row>
    <row r="95" spans="1:5" ht="12.75">
      <c r="A95" s="44" t="s">
        <v>57</v>
      </c>
      <c r="E95" s="40" t="s">
        <v>1152</v>
      </c>
    </row>
    <row r="96" spans="1:16" ht="12.75">
      <c r="A96" s="26" t="s">
        <v>50</v>
      </c>
      <c s="31" t="s">
        <v>230</v>
      </c>
      <c s="31" t="s">
        <v>472</v>
      </c>
      <c s="26" t="s">
        <v>52</v>
      </c>
      <c s="32" t="s">
        <v>473</v>
      </c>
      <c s="33" t="s">
        <v>96</v>
      </c>
      <c s="34">
        <v>262.68</v>
      </c>
      <c s="35">
        <v>0</v>
      </c>
      <c s="36">
        <f>ROUND(ROUND(H96,2)*ROUND(G96,3),2)</f>
      </c>
      <c r="O96">
        <f>(I96*21)/100</f>
      </c>
      <c t="s">
        <v>27</v>
      </c>
    </row>
    <row r="97" spans="1:5" ht="12.75">
      <c r="A97" s="37" t="s">
        <v>55</v>
      </c>
      <c r="E97" s="38" t="s">
        <v>52</v>
      </c>
    </row>
    <row r="98" spans="1:5" ht="12.75">
      <c r="A98" s="44" t="s">
        <v>57</v>
      </c>
      <c r="E98" s="40" t="s">
        <v>1132</v>
      </c>
    </row>
    <row r="99" spans="1:16" ht="12.75">
      <c r="A99" s="26" t="s">
        <v>50</v>
      </c>
      <c s="31" t="s">
        <v>235</v>
      </c>
      <c s="31" t="s">
        <v>1153</v>
      </c>
      <c s="26" t="s">
        <v>52</v>
      </c>
      <c s="32" t="s">
        <v>1154</v>
      </c>
      <c s="33" t="s">
        <v>96</v>
      </c>
      <c s="34">
        <v>1066.62</v>
      </c>
      <c s="35">
        <v>0</v>
      </c>
      <c s="36">
        <f>ROUND(ROUND(H99,2)*ROUND(G99,3),2)</f>
      </c>
      <c r="O99">
        <f>(I99*21)/100</f>
      </c>
      <c t="s">
        <v>27</v>
      </c>
    </row>
    <row r="100" spans="1:5" ht="12.75">
      <c r="A100" s="37" t="s">
        <v>55</v>
      </c>
      <c r="E100" s="38" t="s">
        <v>52</v>
      </c>
    </row>
    <row r="101" spans="1:5" ht="25.5">
      <c r="A101" s="44" t="s">
        <v>57</v>
      </c>
      <c r="E101" s="40" t="s">
        <v>1135</v>
      </c>
    </row>
    <row r="102" spans="1:16" ht="12.75">
      <c r="A102" s="26" t="s">
        <v>50</v>
      </c>
      <c s="31" t="s">
        <v>237</v>
      </c>
      <c s="31" t="s">
        <v>475</v>
      </c>
      <c s="26" t="s">
        <v>52</v>
      </c>
      <c s="32" t="s">
        <v>476</v>
      </c>
      <c s="33" t="s">
        <v>96</v>
      </c>
      <c s="34">
        <v>591.39</v>
      </c>
      <c s="35">
        <v>0</v>
      </c>
      <c s="36">
        <f>ROUND(ROUND(H102,2)*ROUND(G102,3),2)</f>
      </c>
      <c r="O102">
        <f>(I102*21)/100</f>
      </c>
      <c t="s">
        <v>27</v>
      </c>
    </row>
    <row r="103" spans="1:5" ht="12.75">
      <c r="A103" s="37" t="s">
        <v>55</v>
      </c>
      <c r="E103" s="38" t="s">
        <v>52</v>
      </c>
    </row>
    <row r="104" spans="1:5" ht="12.75">
      <c r="A104" s="44" t="s">
        <v>57</v>
      </c>
      <c r="E104" s="40" t="s">
        <v>1138</v>
      </c>
    </row>
    <row r="105" spans="1:16" ht="12.75">
      <c r="A105" s="26" t="s">
        <v>50</v>
      </c>
      <c s="31" t="s">
        <v>242</v>
      </c>
      <c s="31" t="s">
        <v>1155</v>
      </c>
      <c s="26" t="s">
        <v>52</v>
      </c>
      <c s="32" t="s">
        <v>1156</v>
      </c>
      <c s="33" t="s">
        <v>96</v>
      </c>
      <c s="34">
        <v>78.33</v>
      </c>
      <c s="35">
        <v>0</v>
      </c>
      <c s="36">
        <f>ROUND(ROUND(H105,2)*ROUND(G105,3),2)</f>
      </c>
      <c r="O105">
        <f>(I105*21)/100</f>
      </c>
      <c t="s">
        <v>27</v>
      </c>
    </row>
    <row r="106" spans="1:5" ht="12.75">
      <c r="A106" s="37" t="s">
        <v>55</v>
      </c>
      <c r="E106" s="38" t="s">
        <v>1157</v>
      </c>
    </row>
    <row r="107" spans="1:5" ht="12.75">
      <c r="A107" s="44" t="s">
        <v>57</v>
      </c>
      <c r="E107" s="40" t="s">
        <v>1141</v>
      </c>
    </row>
    <row r="108" spans="1:16" ht="12.75">
      <c r="A108" s="26" t="s">
        <v>50</v>
      </c>
      <c s="31" t="s">
        <v>246</v>
      </c>
      <c s="31" t="s">
        <v>479</v>
      </c>
      <c s="26" t="s">
        <v>52</v>
      </c>
      <c s="32" t="s">
        <v>480</v>
      </c>
      <c s="33" t="s">
        <v>96</v>
      </c>
      <c s="34">
        <v>1999.02</v>
      </c>
      <c s="35">
        <v>0</v>
      </c>
      <c s="36">
        <f>ROUND(ROUND(H108,2)*ROUND(G108,3),2)</f>
      </c>
      <c r="O108">
        <f>(I108*21)/100</f>
      </c>
      <c t="s">
        <v>27</v>
      </c>
    </row>
    <row r="109" spans="1:5" ht="12.75">
      <c r="A109" s="37" t="s">
        <v>55</v>
      </c>
      <c r="E109" s="38" t="s">
        <v>52</v>
      </c>
    </row>
    <row r="110" spans="1:5" ht="76.5">
      <c r="A110" s="44" t="s">
        <v>57</v>
      </c>
      <c r="E110" s="40" t="s">
        <v>1158</v>
      </c>
    </row>
    <row r="111" spans="1:16" ht="12.75">
      <c r="A111" s="26" t="s">
        <v>50</v>
      </c>
      <c s="31" t="s">
        <v>250</v>
      </c>
      <c s="31" t="s">
        <v>483</v>
      </c>
      <c s="26" t="s">
        <v>52</v>
      </c>
      <c s="32" t="s">
        <v>484</v>
      </c>
      <c s="33" t="s">
        <v>71</v>
      </c>
      <c s="34">
        <v>27</v>
      </c>
      <c s="35">
        <v>0</v>
      </c>
      <c s="36">
        <f>ROUND(ROUND(H111,2)*ROUND(G111,3),2)</f>
      </c>
      <c r="O111">
        <f>(I111*21)/100</f>
      </c>
      <c t="s">
        <v>27</v>
      </c>
    </row>
    <row r="112" spans="1:5" ht="12.75">
      <c r="A112" s="37" t="s">
        <v>55</v>
      </c>
      <c r="E112" s="38" t="s">
        <v>52</v>
      </c>
    </row>
    <row r="113" spans="1:5" ht="12.75">
      <c r="A113" s="39" t="s">
        <v>57</v>
      </c>
      <c r="E113" s="40" t="s">
        <v>1159</v>
      </c>
    </row>
    <row r="114" spans="1:18" ht="12.75" customHeight="1">
      <c r="A114" s="6" t="s">
        <v>48</v>
      </c>
      <c s="6"/>
      <c s="42" t="s">
        <v>44</v>
      </c>
      <c s="6"/>
      <c s="29" t="s">
        <v>93</v>
      </c>
      <c s="6"/>
      <c s="6"/>
      <c s="6"/>
      <c s="43">
        <f>0+Q114</f>
      </c>
      <c r="O114">
        <f>0+R114</f>
      </c>
      <c r="Q114">
        <f>0+I115+I118+I121+I124+I127+I130+I133+I136+I139+I142</f>
      </c>
      <c>
        <f>0+O115+O118+O121+O124+O127+O130+O133+O136+O139+O142</f>
      </c>
    </row>
    <row r="115" spans="1:16" ht="12.75">
      <c r="A115" s="26" t="s">
        <v>50</v>
      </c>
      <c s="31" t="s">
        <v>254</v>
      </c>
      <c s="31" t="s">
        <v>1160</v>
      </c>
      <c s="26" t="s">
        <v>52</v>
      </c>
      <c s="32" t="s">
        <v>1161</v>
      </c>
      <c s="33" t="s">
        <v>71</v>
      </c>
      <c s="34">
        <v>1</v>
      </c>
      <c s="35">
        <v>0</v>
      </c>
      <c s="36">
        <f>ROUND(ROUND(H115,2)*ROUND(G115,3),2)</f>
      </c>
      <c r="O115">
        <f>(I115*21)/100</f>
      </c>
      <c t="s">
        <v>27</v>
      </c>
    </row>
    <row r="116" spans="1:5" ht="12.75">
      <c r="A116" s="37" t="s">
        <v>55</v>
      </c>
      <c r="E116" s="38" t="s">
        <v>52</v>
      </c>
    </row>
    <row r="117" spans="1:5" ht="12.75">
      <c r="A117" s="44" t="s">
        <v>57</v>
      </c>
      <c r="E117" s="40" t="s">
        <v>1162</v>
      </c>
    </row>
    <row r="118" spans="1:16" ht="12.75">
      <c r="A118" s="26" t="s">
        <v>50</v>
      </c>
      <c s="31" t="s">
        <v>259</v>
      </c>
      <c s="31" t="s">
        <v>633</v>
      </c>
      <c s="26" t="s">
        <v>52</v>
      </c>
      <c s="32" t="s">
        <v>634</v>
      </c>
      <c s="33" t="s">
        <v>71</v>
      </c>
      <c s="34">
        <v>1</v>
      </c>
      <c s="35">
        <v>0</v>
      </c>
      <c s="36">
        <f>ROUND(ROUND(H118,2)*ROUND(G118,3),2)</f>
      </c>
      <c r="O118">
        <f>(I118*21)/100</f>
      </c>
      <c t="s">
        <v>27</v>
      </c>
    </row>
    <row r="119" spans="1:5" ht="12.75">
      <c r="A119" s="37" t="s">
        <v>55</v>
      </c>
      <c r="E119" s="38" t="s">
        <v>52</v>
      </c>
    </row>
    <row r="120" spans="1:5" ht="12.75">
      <c r="A120" s="44" t="s">
        <v>57</v>
      </c>
      <c r="E120" s="40" t="s">
        <v>1163</v>
      </c>
    </row>
    <row r="121" spans="1:16" ht="25.5">
      <c r="A121" s="26" t="s">
        <v>50</v>
      </c>
      <c s="31" t="s">
        <v>262</v>
      </c>
      <c s="31" t="s">
        <v>655</v>
      </c>
      <c s="26" t="s">
        <v>52</v>
      </c>
      <c s="32" t="s">
        <v>656</v>
      </c>
      <c s="33" t="s">
        <v>62</v>
      </c>
      <c s="34">
        <v>8</v>
      </c>
      <c s="35">
        <v>0</v>
      </c>
      <c s="36">
        <f>ROUND(ROUND(H121,2)*ROUND(G121,3),2)</f>
      </c>
      <c r="O121">
        <f>(I121*21)/100</f>
      </c>
      <c t="s">
        <v>27</v>
      </c>
    </row>
    <row r="122" spans="1:5" ht="12.75">
      <c r="A122" s="37" t="s">
        <v>55</v>
      </c>
      <c r="E122" s="38" t="s">
        <v>52</v>
      </c>
    </row>
    <row r="123" spans="1:5" ht="12.75">
      <c r="A123" s="44" t="s">
        <v>57</v>
      </c>
      <c r="E123" s="40" t="s">
        <v>1164</v>
      </c>
    </row>
    <row r="124" spans="1:16" ht="12.75">
      <c r="A124" s="26" t="s">
        <v>50</v>
      </c>
      <c s="31" t="s">
        <v>266</v>
      </c>
      <c s="31" t="s">
        <v>1165</v>
      </c>
      <c s="26" t="s">
        <v>52</v>
      </c>
      <c s="32" t="s">
        <v>1166</v>
      </c>
      <c s="33" t="s">
        <v>62</v>
      </c>
      <c s="34">
        <v>1.963</v>
      </c>
      <c s="35">
        <v>0</v>
      </c>
      <c s="36">
        <f>ROUND(ROUND(H124,2)*ROUND(G124,3),2)</f>
      </c>
      <c r="O124">
        <f>(I124*21)/100</f>
      </c>
      <c t="s">
        <v>27</v>
      </c>
    </row>
    <row r="125" spans="1:5" ht="12.75">
      <c r="A125" s="37" t="s">
        <v>55</v>
      </c>
      <c r="E125" s="38" t="s">
        <v>1167</v>
      </c>
    </row>
    <row r="126" spans="1:5" ht="38.25">
      <c r="A126" s="44" t="s">
        <v>57</v>
      </c>
      <c r="E126" s="40" t="s">
        <v>1168</v>
      </c>
    </row>
    <row r="127" spans="1:16" ht="12.75">
      <c r="A127" s="26" t="s">
        <v>50</v>
      </c>
      <c s="31" t="s">
        <v>270</v>
      </c>
      <c s="31" t="s">
        <v>1169</v>
      </c>
      <c s="26" t="s">
        <v>52</v>
      </c>
      <c s="32" t="s">
        <v>1170</v>
      </c>
      <c s="33" t="s">
        <v>71</v>
      </c>
      <c s="34">
        <v>20</v>
      </c>
      <c s="35">
        <v>0</v>
      </c>
      <c s="36">
        <f>ROUND(ROUND(H127,2)*ROUND(G127,3),2)</f>
      </c>
      <c r="O127">
        <f>(I127*21)/100</f>
      </c>
      <c t="s">
        <v>27</v>
      </c>
    </row>
    <row r="128" spans="1:5" ht="12.75">
      <c r="A128" s="37" t="s">
        <v>55</v>
      </c>
      <c r="E128" s="38" t="s">
        <v>1171</v>
      </c>
    </row>
    <row r="129" spans="1:5" ht="12.75">
      <c r="A129" s="44" t="s">
        <v>57</v>
      </c>
      <c r="E129" s="40" t="s">
        <v>1172</v>
      </c>
    </row>
    <row r="130" spans="1:16" ht="12.75">
      <c r="A130" s="26" t="s">
        <v>50</v>
      </c>
      <c s="31" t="s">
        <v>275</v>
      </c>
      <c s="31" t="s">
        <v>696</v>
      </c>
      <c s="26" t="s">
        <v>52</v>
      </c>
      <c s="32" t="s">
        <v>697</v>
      </c>
      <c s="33" t="s">
        <v>96</v>
      </c>
      <c s="34">
        <v>262.68</v>
      </c>
      <c s="35">
        <v>0</v>
      </c>
      <c s="36">
        <f>ROUND(ROUND(H130,2)*ROUND(G130,3),2)</f>
      </c>
      <c r="O130">
        <f>(I130*21)/100</f>
      </c>
      <c t="s">
        <v>27</v>
      </c>
    </row>
    <row r="131" spans="1:5" ht="12.75">
      <c r="A131" s="37" t="s">
        <v>55</v>
      </c>
      <c r="E131" s="38" t="s">
        <v>1171</v>
      </c>
    </row>
    <row r="132" spans="1:5" ht="12.75">
      <c r="A132" s="44" t="s">
        <v>57</v>
      </c>
      <c r="E132" s="40" t="s">
        <v>1173</v>
      </c>
    </row>
    <row r="133" spans="1:16" ht="12.75">
      <c r="A133" s="26" t="s">
        <v>50</v>
      </c>
      <c s="31" t="s">
        <v>279</v>
      </c>
      <c s="31" t="s">
        <v>1174</v>
      </c>
      <c s="26" t="s">
        <v>52</v>
      </c>
      <c s="32" t="s">
        <v>1175</v>
      </c>
      <c s="33" t="s">
        <v>96</v>
      </c>
      <c s="34">
        <v>1066.62</v>
      </c>
      <c s="35">
        <v>0</v>
      </c>
      <c s="36">
        <f>ROUND(ROUND(H133,2)*ROUND(G133,3),2)</f>
      </c>
      <c r="O133">
        <f>(I133*21)/100</f>
      </c>
      <c t="s">
        <v>27</v>
      </c>
    </row>
    <row r="134" spans="1:5" ht="12.75">
      <c r="A134" s="37" t="s">
        <v>55</v>
      </c>
      <c r="E134" s="38" t="s">
        <v>1171</v>
      </c>
    </row>
    <row r="135" spans="1:5" ht="25.5">
      <c r="A135" s="44" t="s">
        <v>57</v>
      </c>
      <c r="E135" s="40" t="s">
        <v>1176</v>
      </c>
    </row>
    <row r="136" spans="1:16" ht="12.75">
      <c r="A136" s="26" t="s">
        <v>50</v>
      </c>
      <c s="31" t="s">
        <v>283</v>
      </c>
      <c s="31" t="s">
        <v>1177</v>
      </c>
      <c s="26" t="s">
        <v>52</v>
      </c>
      <c s="32" t="s">
        <v>1178</v>
      </c>
      <c s="33" t="s">
        <v>96</v>
      </c>
      <c s="34">
        <v>591.39</v>
      </c>
      <c s="35">
        <v>0</v>
      </c>
      <c s="36">
        <f>ROUND(ROUND(H136,2)*ROUND(G136,3),2)</f>
      </c>
      <c r="O136">
        <f>(I136*21)/100</f>
      </c>
      <c t="s">
        <v>27</v>
      </c>
    </row>
    <row r="137" spans="1:5" ht="12.75">
      <c r="A137" s="37" t="s">
        <v>55</v>
      </c>
      <c r="E137" s="38" t="s">
        <v>1171</v>
      </c>
    </row>
    <row r="138" spans="1:5" ht="25.5">
      <c r="A138" s="44" t="s">
        <v>57</v>
      </c>
      <c r="E138" s="40" t="s">
        <v>1179</v>
      </c>
    </row>
    <row r="139" spans="1:16" ht="12.75">
      <c r="A139" s="26" t="s">
        <v>50</v>
      </c>
      <c s="31" t="s">
        <v>287</v>
      </c>
      <c s="31" t="s">
        <v>1180</v>
      </c>
      <c s="26" t="s">
        <v>52</v>
      </c>
      <c s="32" t="s">
        <v>1181</v>
      </c>
      <c s="33" t="s">
        <v>96</v>
      </c>
      <c s="34">
        <v>78.33</v>
      </c>
      <c s="35">
        <v>0</v>
      </c>
      <c s="36">
        <f>ROUND(ROUND(H139,2)*ROUND(G139,3),2)</f>
      </c>
      <c r="O139">
        <f>(I139*21)/100</f>
      </c>
      <c t="s">
        <v>27</v>
      </c>
    </row>
    <row r="140" spans="1:5" ht="25.5">
      <c r="A140" s="37" t="s">
        <v>55</v>
      </c>
      <c r="E140" s="38" t="s">
        <v>1182</v>
      </c>
    </row>
    <row r="141" spans="1:5" ht="12.75">
      <c r="A141" s="44" t="s">
        <v>57</v>
      </c>
      <c r="E141" s="40" t="s">
        <v>1183</v>
      </c>
    </row>
    <row r="142" spans="1:16" ht="12.75">
      <c r="A142" s="26" t="s">
        <v>50</v>
      </c>
      <c s="31" t="s">
        <v>292</v>
      </c>
      <c s="31" t="s">
        <v>1184</v>
      </c>
      <c s="26" t="s">
        <v>52</v>
      </c>
      <c s="32" t="s">
        <v>1185</v>
      </c>
      <c s="33" t="s">
        <v>71</v>
      </c>
      <c s="34">
        <v>2</v>
      </c>
      <c s="35">
        <v>0</v>
      </c>
      <c s="36">
        <f>ROUND(ROUND(H142,2)*ROUND(G142,3),2)</f>
      </c>
      <c r="O142">
        <f>(I142*21)/100</f>
      </c>
      <c t="s">
        <v>27</v>
      </c>
    </row>
    <row r="143" spans="1:5" ht="12.75">
      <c r="A143" s="37" t="s">
        <v>55</v>
      </c>
      <c r="E143" s="38" t="s">
        <v>1186</v>
      </c>
    </row>
    <row r="144" spans="1:5" ht="12.75">
      <c r="A144" s="39" t="s">
        <v>57</v>
      </c>
      <c r="E144" s="40" t="s">
        <v>1187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1190</v>
      </c>
      <c s="45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1188</v>
      </c>
      <c s="1"/>
      <c s="14" t="s">
        <v>1189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1190</v>
      </c>
      <c s="6"/>
      <c s="18" t="s">
        <v>1191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</f>
      </c>
      <c>
        <f>0+O10</f>
      </c>
    </row>
    <row r="10" spans="1:16" ht="12.75">
      <c r="A10" s="26" t="s">
        <v>50</v>
      </c>
      <c s="31" t="s">
        <v>33</v>
      </c>
      <c s="31" t="s">
        <v>1193</v>
      </c>
      <c s="26" t="s">
        <v>52</v>
      </c>
      <c s="32" t="s">
        <v>1194</v>
      </c>
      <c s="33" t="s">
        <v>511</v>
      </c>
      <c s="34">
        <v>1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51">
      <c r="A11" s="37" t="s">
        <v>55</v>
      </c>
      <c r="E11" s="38" t="s">
        <v>1195</v>
      </c>
    </row>
    <row r="12" spans="1:5" ht="12.75">
      <c r="A12" s="39" t="s">
        <v>57</v>
      </c>
      <c r="E12" s="40" t="s">
        <v>52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0+O9+O13+O20+O24+O28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1198</v>
      </c>
      <c s="45">
        <f>0+I9+I13+I20+I24+I28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1196</v>
      </c>
      <c s="1"/>
      <c s="14" t="s">
        <v>1197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1198</v>
      </c>
      <c s="6"/>
      <c s="18" t="s">
        <v>1199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</f>
      </c>
      <c>
        <f>0+O10</f>
      </c>
    </row>
    <row r="10" spans="1:16" ht="12.75">
      <c r="A10" s="26" t="s">
        <v>50</v>
      </c>
      <c s="31" t="s">
        <v>33</v>
      </c>
      <c s="31" t="s">
        <v>1193</v>
      </c>
      <c s="26" t="s">
        <v>1201</v>
      </c>
      <c s="32" t="s">
        <v>1194</v>
      </c>
      <c s="33" t="s">
        <v>511</v>
      </c>
      <c s="34">
        <v>1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51">
      <c r="A11" s="37" t="s">
        <v>55</v>
      </c>
      <c r="E11" s="38" t="s">
        <v>1202</v>
      </c>
    </row>
    <row r="12" spans="1:5" ht="12.75">
      <c r="A12" s="39" t="s">
        <v>57</v>
      </c>
      <c r="E12" s="40" t="s">
        <v>52</v>
      </c>
    </row>
    <row r="13" spans="1:18" ht="12.75" customHeight="1">
      <c r="A13" s="6" t="s">
        <v>48</v>
      </c>
      <c s="6"/>
      <c s="42" t="s">
        <v>33</v>
      </c>
      <c s="6"/>
      <c s="29" t="s">
        <v>59</v>
      </c>
      <c s="6"/>
      <c s="6"/>
      <c s="6"/>
      <c s="43">
        <f>0+Q13</f>
      </c>
      <c r="O13">
        <f>0+R13</f>
      </c>
      <c r="Q13">
        <f>0+I14+I17</f>
      </c>
      <c>
        <f>0+O14+O17</f>
      </c>
    </row>
    <row r="14" spans="1:16" ht="12.75">
      <c r="A14" s="26" t="s">
        <v>50</v>
      </c>
      <c s="31" t="s">
        <v>27</v>
      </c>
      <c s="31" t="s">
        <v>1203</v>
      </c>
      <c s="26" t="s">
        <v>52</v>
      </c>
      <c s="32" t="s">
        <v>1204</v>
      </c>
      <c s="33" t="s">
        <v>82</v>
      </c>
      <c s="34">
        <v>150</v>
      </c>
      <c s="35">
        <v>0</v>
      </c>
      <c s="36">
        <f>ROUND(ROUND(H14,2)*ROUND(G14,3),2)</f>
      </c>
      <c r="O14">
        <f>(I14*21)/100</f>
      </c>
      <c t="s">
        <v>27</v>
      </c>
    </row>
    <row r="15" spans="1:5" ht="25.5">
      <c r="A15" s="37" t="s">
        <v>55</v>
      </c>
      <c r="E15" s="38" t="s">
        <v>1205</v>
      </c>
    </row>
    <row r="16" spans="1:5" ht="12.75">
      <c r="A16" s="44" t="s">
        <v>57</v>
      </c>
      <c r="E16" s="40" t="s">
        <v>1206</v>
      </c>
    </row>
    <row r="17" spans="1:16" ht="12.75">
      <c r="A17" s="26" t="s">
        <v>50</v>
      </c>
      <c s="31" t="s">
        <v>26</v>
      </c>
      <c s="31" t="s">
        <v>247</v>
      </c>
      <c s="26" t="s">
        <v>52</v>
      </c>
      <c s="32" t="s">
        <v>248</v>
      </c>
      <c s="33" t="s">
        <v>82</v>
      </c>
      <c s="34">
        <v>150</v>
      </c>
      <c s="35">
        <v>0</v>
      </c>
      <c s="36">
        <f>ROUND(ROUND(H17,2)*ROUND(G17,3),2)</f>
      </c>
      <c r="O17">
        <f>(I17*21)/100</f>
      </c>
      <c t="s">
        <v>27</v>
      </c>
    </row>
    <row r="18" spans="1:5" ht="12.75">
      <c r="A18" s="37" t="s">
        <v>55</v>
      </c>
      <c r="E18" s="38" t="s">
        <v>52</v>
      </c>
    </row>
    <row r="19" spans="1:5" ht="12.75">
      <c r="A19" s="39" t="s">
        <v>57</v>
      </c>
      <c r="E19" s="40" t="s">
        <v>1207</v>
      </c>
    </row>
    <row r="20" spans="1:18" ht="12.75" customHeight="1">
      <c r="A20" s="6" t="s">
        <v>48</v>
      </c>
      <c s="6"/>
      <c s="42" t="s">
        <v>37</v>
      </c>
      <c s="6"/>
      <c s="29" t="s">
        <v>297</v>
      </c>
      <c s="6"/>
      <c s="6"/>
      <c s="6"/>
      <c s="43">
        <f>0+Q20</f>
      </c>
      <c r="O20">
        <f>0+R20</f>
      </c>
      <c r="Q20">
        <f>0+I21</f>
      </c>
      <c>
        <f>0+O21</f>
      </c>
    </row>
    <row r="21" spans="1:16" ht="12.75">
      <c r="A21" s="26" t="s">
        <v>50</v>
      </c>
      <c s="31" t="s">
        <v>37</v>
      </c>
      <c s="31" t="s">
        <v>318</v>
      </c>
      <c s="26" t="s">
        <v>52</v>
      </c>
      <c s="32" t="s">
        <v>319</v>
      </c>
      <c s="33" t="s">
        <v>82</v>
      </c>
      <c s="34">
        <v>50</v>
      </c>
      <c s="35">
        <v>0</v>
      </c>
      <c s="36">
        <f>ROUND(ROUND(H21,2)*ROUND(G21,3),2)</f>
      </c>
      <c r="O21">
        <f>(I21*21)/100</f>
      </c>
      <c t="s">
        <v>27</v>
      </c>
    </row>
    <row r="22" spans="1:5" ht="12.75">
      <c r="A22" s="37" t="s">
        <v>55</v>
      </c>
      <c r="E22" s="38" t="s">
        <v>52</v>
      </c>
    </row>
    <row r="23" spans="1:5" ht="12.75">
      <c r="A23" s="39" t="s">
        <v>57</v>
      </c>
      <c r="E23" s="40" t="s">
        <v>1208</v>
      </c>
    </row>
    <row r="24" spans="1:18" ht="12.75" customHeight="1">
      <c r="A24" s="6" t="s">
        <v>48</v>
      </c>
      <c s="6"/>
      <c s="42" t="s">
        <v>39</v>
      </c>
      <c s="6"/>
      <c s="29" t="s">
        <v>322</v>
      </c>
      <c s="6"/>
      <c s="6"/>
      <c s="6"/>
      <c s="43">
        <f>0+Q24</f>
      </c>
      <c r="O24">
        <f>0+R24</f>
      </c>
      <c r="Q24">
        <f>0+I25</f>
      </c>
      <c>
        <f>0+O25</f>
      </c>
    </row>
    <row r="25" spans="1:16" ht="12.75">
      <c r="A25" s="26" t="s">
        <v>50</v>
      </c>
      <c s="31" t="s">
        <v>39</v>
      </c>
      <c s="31" t="s">
        <v>1209</v>
      </c>
      <c s="26" t="s">
        <v>52</v>
      </c>
      <c s="32" t="s">
        <v>1210</v>
      </c>
      <c s="33" t="s">
        <v>62</v>
      </c>
      <c s="34">
        <v>30</v>
      </c>
      <c s="35">
        <v>0</v>
      </c>
      <c s="36">
        <f>ROUND(ROUND(H25,2)*ROUND(G25,3),2)</f>
      </c>
      <c r="O25">
        <f>(I25*21)/100</f>
      </c>
      <c t="s">
        <v>27</v>
      </c>
    </row>
    <row r="26" spans="1:5" ht="12.75">
      <c r="A26" s="37" t="s">
        <v>55</v>
      </c>
      <c r="E26" s="38" t="s">
        <v>1211</v>
      </c>
    </row>
    <row r="27" spans="1:5" ht="12.75">
      <c r="A27" s="39" t="s">
        <v>57</v>
      </c>
      <c r="E27" s="40" t="s">
        <v>52</v>
      </c>
    </row>
    <row r="28" spans="1:18" ht="12.75" customHeight="1">
      <c r="A28" s="6" t="s">
        <v>48</v>
      </c>
      <c s="6"/>
      <c s="42" t="s">
        <v>85</v>
      </c>
      <c s="6"/>
      <c s="29" t="s">
        <v>432</v>
      </c>
      <c s="6"/>
      <c s="6"/>
      <c s="6"/>
      <c s="43">
        <f>0+Q28</f>
      </c>
      <c r="O28">
        <f>0+R28</f>
      </c>
      <c r="Q28">
        <f>0+I29+I32+I35+I38+I41+I44+I47+I50</f>
      </c>
      <c>
        <f>0+O29+O32+O35+O38+O41+O44+O47+O50</f>
      </c>
    </row>
    <row r="29" spans="1:16" ht="12.75">
      <c r="A29" s="26" t="s">
        <v>50</v>
      </c>
      <c s="31" t="s">
        <v>41</v>
      </c>
      <c s="31" t="s">
        <v>1212</v>
      </c>
      <c s="26" t="s">
        <v>52</v>
      </c>
      <c s="32" t="s">
        <v>1213</v>
      </c>
      <c s="33" t="s">
        <v>96</v>
      </c>
      <c s="34">
        <v>50</v>
      </c>
      <c s="35">
        <v>0</v>
      </c>
      <c s="36">
        <f>ROUND(ROUND(H29,2)*ROUND(G29,3),2)</f>
      </c>
      <c r="O29">
        <f>(I29*21)/100</f>
      </c>
      <c t="s">
        <v>27</v>
      </c>
    </row>
    <row r="30" spans="1:5" ht="12.75">
      <c r="A30" s="37" t="s">
        <v>55</v>
      </c>
      <c r="E30" s="38" t="s">
        <v>1214</v>
      </c>
    </row>
    <row r="31" spans="1:5" ht="12.75">
      <c r="A31" s="44" t="s">
        <v>57</v>
      </c>
      <c r="E31" s="40" t="s">
        <v>52</v>
      </c>
    </row>
    <row r="32" spans="1:16" ht="12.75">
      <c r="A32" s="26" t="s">
        <v>50</v>
      </c>
      <c s="31" t="s">
        <v>79</v>
      </c>
      <c s="31" t="s">
        <v>1215</v>
      </c>
      <c s="26" t="s">
        <v>52</v>
      </c>
      <c s="32" t="s">
        <v>1216</v>
      </c>
      <c s="33" t="s">
        <v>96</v>
      </c>
      <c s="34">
        <v>100</v>
      </c>
      <c s="35">
        <v>0</v>
      </c>
      <c s="36">
        <f>ROUND(ROUND(H32,2)*ROUND(G32,3),2)</f>
      </c>
      <c r="O32">
        <f>(I32*21)/100</f>
      </c>
      <c t="s">
        <v>27</v>
      </c>
    </row>
    <row r="33" spans="1:5" ht="12.75">
      <c r="A33" s="37" t="s">
        <v>55</v>
      </c>
      <c r="E33" s="38" t="s">
        <v>1217</v>
      </c>
    </row>
    <row r="34" spans="1:5" ht="12.75">
      <c r="A34" s="44" t="s">
        <v>57</v>
      </c>
      <c r="E34" s="40" t="s">
        <v>52</v>
      </c>
    </row>
    <row r="35" spans="1:16" ht="12.75">
      <c r="A35" s="26" t="s">
        <v>50</v>
      </c>
      <c s="31" t="s">
        <v>85</v>
      </c>
      <c s="31" t="s">
        <v>1218</v>
      </c>
      <c s="26" t="s">
        <v>52</v>
      </c>
      <c s="32" t="s">
        <v>1219</v>
      </c>
      <c s="33" t="s">
        <v>96</v>
      </c>
      <c s="34">
        <v>150</v>
      </c>
      <c s="35">
        <v>0</v>
      </c>
      <c s="36">
        <f>ROUND(ROUND(H35,2)*ROUND(G35,3),2)</f>
      </c>
      <c r="O35">
        <f>(I35*21)/100</f>
      </c>
      <c t="s">
        <v>27</v>
      </c>
    </row>
    <row r="36" spans="1:5" ht="12.75">
      <c r="A36" s="37" t="s">
        <v>55</v>
      </c>
      <c r="E36" s="38" t="s">
        <v>1220</v>
      </c>
    </row>
    <row r="37" spans="1:5" ht="12.75">
      <c r="A37" s="44" t="s">
        <v>57</v>
      </c>
      <c r="E37" s="40" t="s">
        <v>52</v>
      </c>
    </row>
    <row r="38" spans="1:16" ht="12.75">
      <c r="A38" s="26" t="s">
        <v>50</v>
      </c>
      <c s="31" t="s">
        <v>44</v>
      </c>
      <c s="31" t="s">
        <v>1221</v>
      </c>
      <c s="26" t="s">
        <v>52</v>
      </c>
      <c s="32" t="s">
        <v>1222</v>
      </c>
      <c s="33" t="s">
        <v>96</v>
      </c>
      <c s="34">
        <v>200</v>
      </c>
      <c s="35">
        <v>0</v>
      </c>
      <c s="36">
        <f>ROUND(ROUND(H38,2)*ROUND(G38,3),2)</f>
      </c>
      <c r="O38">
        <f>(I38*21)/100</f>
      </c>
      <c t="s">
        <v>27</v>
      </c>
    </row>
    <row r="39" spans="1:5" ht="12.75">
      <c r="A39" s="37" t="s">
        <v>55</v>
      </c>
      <c r="E39" s="38" t="s">
        <v>1223</v>
      </c>
    </row>
    <row r="40" spans="1:5" ht="12.75">
      <c r="A40" s="44" t="s">
        <v>57</v>
      </c>
      <c r="E40" s="40" t="s">
        <v>52</v>
      </c>
    </row>
    <row r="41" spans="1:16" ht="12.75">
      <c r="A41" s="26" t="s">
        <v>50</v>
      </c>
      <c s="31" t="s">
        <v>46</v>
      </c>
      <c s="31" t="s">
        <v>1224</v>
      </c>
      <c s="26" t="s">
        <v>52</v>
      </c>
      <c s="32" t="s">
        <v>1225</v>
      </c>
      <c s="33" t="s">
        <v>71</v>
      </c>
      <c s="34">
        <v>5</v>
      </c>
      <c s="35">
        <v>0</v>
      </c>
      <c s="36">
        <f>ROUND(ROUND(H41,2)*ROUND(G41,3),2)</f>
      </c>
      <c r="O41">
        <f>(I41*21)/100</f>
      </c>
      <c t="s">
        <v>27</v>
      </c>
    </row>
    <row r="42" spans="1:5" ht="12.75">
      <c r="A42" s="37" t="s">
        <v>55</v>
      </c>
      <c r="E42" s="38" t="s">
        <v>1226</v>
      </c>
    </row>
    <row r="43" spans="1:5" ht="12.75">
      <c r="A43" s="44" t="s">
        <v>57</v>
      </c>
      <c r="E43" s="40" t="s">
        <v>52</v>
      </c>
    </row>
    <row r="44" spans="1:16" ht="12.75">
      <c r="A44" s="26" t="s">
        <v>50</v>
      </c>
      <c s="31" t="s">
        <v>99</v>
      </c>
      <c s="31" t="s">
        <v>1227</v>
      </c>
      <c s="26" t="s">
        <v>52</v>
      </c>
      <c s="32" t="s">
        <v>1228</v>
      </c>
      <c s="33" t="s">
        <v>71</v>
      </c>
      <c s="34">
        <v>5</v>
      </c>
      <c s="35">
        <v>0</v>
      </c>
      <c s="36">
        <f>ROUND(ROUND(H44,2)*ROUND(G44,3),2)</f>
      </c>
      <c r="O44">
        <f>(I44*21)/100</f>
      </c>
      <c t="s">
        <v>27</v>
      </c>
    </row>
    <row r="45" spans="1:5" ht="12.75">
      <c r="A45" s="37" t="s">
        <v>55</v>
      </c>
      <c r="E45" s="38" t="s">
        <v>1229</v>
      </c>
    </row>
    <row r="46" spans="1:5" ht="12.75">
      <c r="A46" s="44" t="s">
        <v>57</v>
      </c>
      <c r="E46" s="40" t="s">
        <v>52</v>
      </c>
    </row>
    <row r="47" spans="1:16" ht="12.75">
      <c r="A47" s="26" t="s">
        <v>50</v>
      </c>
      <c s="31" t="s">
        <v>104</v>
      </c>
      <c s="31" t="s">
        <v>1230</v>
      </c>
      <c s="26" t="s">
        <v>52</v>
      </c>
      <c s="32" t="s">
        <v>1231</v>
      </c>
      <c s="33" t="s">
        <v>71</v>
      </c>
      <c s="34">
        <v>10</v>
      </c>
      <c s="35">
        <v>0</v>
      </c>
      <c s="36">
        <f>ROUND(ROUND(H47,2)*ROUND(G47,3),2)</f>
      </c>
      <c r="O47">
        <f>(I47*21)/100</f>
      </c>
      <c t="s">
        <v>27</v>
      </c>
    </row>
    <row r="48" spans="1:5" ht="12.75">
      <c r="A48" s="37" t="s">
        <v>55</v>
      </c>
      <c r="E48" s="38" t="s">
        <v>1232</v>
      </c>
    </row>
    <row r="49" spans="1:5" ht="12.75">
      <c r="A49" s="44" t="s">
        <v>57</v>
      </c>
      <c r="E49" s="40" t="s">
        <v>52</v>
      </c>
    </row>
    <row r="50" spans="1:16" ht="12.75">
      <c r="A50" s="26" t="s">
        <v>50</v>
      </c>
      <c s="31" t="s">
        <v>109</v>
      </c>
      <c s="31" t="s">
        <v>1233</v>
      </c>
      <c s="26" t="s">
        <v>52</v>
      </c>
      <c s="32" t="s">
        <v>1234</v>
      </c>
      <c s="33" t="s">
        <v>96</v>
      </c>
      <c s="34">
        <v>500</v>
      </c>
      <c s="35">
        <v>0</v>
      </c>
      <c s="36">
        <f>ROUND(ROUND(H50,2)*ROUND(G50,3),2)</f>
      </c>
      <c r="O50">
        <f>(I50*21)/100</f>
      </c>
      <c t="s">
        <v>27</v>
      </c>
    </row>
    <row r="51" spans="1:5" ht="12.75">
      <c r="A51" s="37" t="s">
        <v>55</v>
      </c>
      <c r="E51" s="38" t="s">
        <v>1235</v>
      </c>
    </row>
    <row r="52" spans="1:5" ht="12.75">
      <c r="A52" s="39" t="s">
        <v>57</v>
      </c>
      <c r="E52" s="40" t="s">
        <v>52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0+O9+O13+O32+O36+O46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1238</v>
      </c>
      <c s="45">
        <f>0+I9+I13+I32+I36+I46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1236</v>
      </c>
      <c s="1"/>
      <c s="14" t="s">
        <v>1237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1238</v>
      </c>
      <c s="6"/>
      <c s="18" t="s">
        <v>1239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</f>
      </c>
      <c>
        <f>0+O10</f>
      </c>
    </row>
    <row r="10" spans="1:16" ht="12.75">
      <c r="A10" s="26" t="s">
        <v>50</v>
      </c>
      <c s="31" t="s">
        <v>33</v>
      </c>
      <c s="31" t="s">
        <v>51</v>
      </c>
      <c s="26" t="s">
        <v>52</v>
      </c>
      <c s="32" t="s">
        <v>53</v>
      </c>
      <c s="33" t="s">
        <v>54</v>
      </c>
      <c s="34">
        <v>616.032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25.5">
      <c r="A11" s="37" t="s">
        <v>55</v>
      </c>
      <c r="E11" s="38" t="s">
        <v>56</v>
      </c>
    </row>
    <row r="12" spans="1:5" ht="12.75">
      <c r="A12" s="39" t="s">
        <v>57</v>
      </c>
      <c r="E12" s="40" t="s">
        <v>1241</v>
      </c>
    </row>
    <row r="13" spans="1:18" ht="12.75" customHeight="1">
      <c r="A13" s="6" t="s">
        <v>48</v>
      </c>
      <c s="6"/>
      <c s="42" t="s">
        <v>33</v>
      </c>
      <c s="6"/>
      <c s="29" t="s">
        <v>59</v>
      </c>
      <c s="6"/>
      <c s="6"/>
      <c s="6"/>
      <c s="43">
        <f>0+Q13</f>
      </c>
      <c r="O13">
        <f>0+R13</f>
      </c>
      <c r="Q13">
        <f>0+I14+I17+I20+I23+I26+I29</f>
      </c>
      <c>
        <f>0+O14+O17+O20+O23+O26+O29</f>
      </c>
    </row>
    <row r="14" spans="1:16" ht="12.75">
      <c r="A14" s="26" t="s">
        <v>50</v>
      </c>
      <c s="31" t="s">
        <v>27</v>
      </c>
      <c s="31" t="s">
        <v>1203</v>
      </c>
      <c s="26" t="s">
        <v>52</v>
      </c>
      <c s="32" t="s">
        <v>1204</v>
      </c>
      <c s="33" t="s">
        <v>82</v>
      </c>
      <c s="34">
        <v>1368.96</v>
      </c>
      <c s="35">
        <v>0</v>
      </c>
      <c s="36">
        <f>ROUND(ROUND(H14,2)*ROUND(G14,3),2)</f>
      </c>
      <c r="O14">
        <f>(I14*21)/100</f>
      </c>
      <c t="s">
        <v>27</v>
      </c>
    </row>
    <row r="15" spans="1:5" ht="12.75">
      <c r="A15" s="37" t="s">
        <v>55</v>
      </c>
      <c r="E15" s="38" t="s">
        <v>1242</v>
      </c>
    </row>
    <row r="16" spans="1:5" ht="12.75">
      <c r="A16" s="44" t="s">
        <v>57</v>
      </c>
      <c r="E16" s="40" t="s">
        <v>1243</v>
      </c>
    </row>
    <row r="17" spans="1:16" ht="12.75">
      <c r="A17" s="26" t="s">
        <v>50</v>
      </c>
      <c s="31" t="s">
        <v>26</v>
      </c>
      <c s="31" t="s">
        <v>208</v>
      </c>
      <c s="26" t="s">
        <v>52</v>
      </c>
      <c s="32" t="s">
        <v>209</v>
      </c>
      <c s="33" t="s">
        <v>82</v>
      </c>
      <c s="34">
        <v>342.24</v>
      </c>
      <c s="35">
        <v>0</v>
      </c>
      <c s="36">
        <f>ROUND(ROUND(H17,2)*ROUND(G17,3),2)</f>
      </c>
      <c r="O17">
        <f>(I17*21)/100</f>
      </c>
      <c t="s">
        <v>27</v>
      </c>
    </row>
    <row r="18" spans="1:5" ht="25.5">
      <c r="A18" s="37" t="s">
        <v>55</v>
      </c>
      <c r="E18" s="38" t="s">
        <v>192</v>
      </c>
    </row>
    <row r="19" spans="1:5" ht="51">
      <c r="A19" s="44" t="s">
        <v>57</v>
      </c>
      <c r="E19" s="40" t="s">
        <v>1244</v>
      </c>
    </row>
    <row r="20" spans="1:16" ht="12.75">
      <c r="A20" s="26" t="s">
        <v>50</v>
      </c>
      <c s="31" t="s">
        <v>37</v>
      </c>
      <c s="31" t="s">
        <v>1245</v>
      </c>
      <c s="26" t="s">
        <v>52</v>
      </c>
      <c s="32" t="s">
        <v>1246</v>
      </c>
      <c s="33" t="s">
        <v>96</v>
      </c>
      <c s="34">
        <v>50</v>
      </c>
      <c s="35">
        <v>0</v>
      </c>
      <c s="36">
        <f>ROUND(ROUND(H20,2)*ROUND(G20,3),2)</f>
      </c>
      <c r="O20">
        <f>(I20*21)/100</f>
      </c>
      <c t="s">
        <v>27</v>
      </c>
    </row>
    <row r="21" spans="1:5" ht="12.75">
      <c r="A21" s="37" t="s">
        <v>55</v>
      </c>
      <c r="E21" s="38" t="s">
        <v>52</v>
      </c>
    </row>
    <row r="22" spans="1:5" ht="12.75">
      <c r="A22" s="44" t="s">
        <v>57</v>
      </c>
      <c r="E22" s="40" t="s">
        <v>1247</v>
      </c>
    </row>
    <row r="23" spans="1:16" ht="12.75">
      <c r="A23" s="26" t="s">
        <v>50</v>
      </c>
      <c s="31" t="s">
        <v>39</v>
      </c>
      <c s="31" t="s">
        <v>89</v>
      </c>
      <c s="26" t="s">
        <v>52</v>
      </c>
      <c s="32" t="s">
        <v>90</v>
      </c>
      <c s="33" t="s">
        <v>82</v>
      </c>
      <c s="34">
        <v>342.24</v>
      </c>
      <c s="35">
        <v>0</v>
      </c>
      <c s="36">
        <f>ROUND(ROUND(H23,2)*ROUND(G23,3),2)</f>
      </c>
      <c r="O23">
        <f>(I23*21)/100</f>
      </c>
      <c t="s">
        <v>27</v>
      </c>
    </row>
    <row r="24" spans="1:5" ht="12.75">
      <c r="A24" s="37" t="s">
        <v>55</v>
      </c>
      <c r="E24" s="38" t="s">
        <v>52</v>
      </c>
    </row>
    <row r="25" spans="1:5" ht="12.75">
      <c r="A25" s="44" t="s">
        <v>57</v>
      </c>
      <c r="E25" s="40" t="s">
        <v>1248</v>
      </c>
    </row>
    <row r="26" spans="1:16" ht="12.75">
      <c r="A26" s="26" t="s">
        <v>50</v>
      </c>
      <c s="31" t="s">
        <v>41</v>
      </c>
      <c s="31" t="s">
        <v>247</v>
      </c>
      <c s="26" t="s">
        <v>52</v>
      </c>
      <c s="32" t="s">
        <v>248</v>
      </c>
      <c s="33" t="s">
        <v>82</v>
      </c>
      <c s="34">
        <v>1368.96</v>
      </c>
      <c s="35">
        <v>0</v>
      </c>
      <c s="36">
        <f>ROUND(ROUND(H26,2)*ROUND(G26,3),2)</f>
      </c>
      <c r="O26">
        <f>(I26*21)/100</f>
      </c>
      <c t="s">
        <v>27</v>
      </c>
    </row>
    <row r="27" spans="1:5" ht="12.75">
      <c r="A27" s="37" t="s">
        <v>55</v>
      </c>
      <c r="E27" s="38" t="s">
        <v>52</v>
      </c>
    </row>
    <row r="28" spans="1:5" ht="12.75">
      <c r="A28" s="44" t="s">
        <v>57</v>
      </c>
      <c r="E28" s="40" t="s">
        <v>1249</v>
      </c>
    </row>
    <row r="29" spans="1:16" ht="12.75">
      <c r="A29" s="26" t="s">
        <v>50</v>
      </c>
      <c s="31" t="s">
        <v>79</v>
      </c>
      <c s="31" t="s">
        <v>1112</v>
      </c>
      <c s="26" t="s">
        <v>52</v>
      </c>
      <c s="32" t="s">
        <v>1113</v>
      </c>
      <c s="33" t="s">
        <v>82</v>
      </c>
      <c s="34">
        <v>171.12</v>
      </c>
      <c s="35">
        <v>0</v>
      </c>
      <c s="36">
        <f>ROUND(ROUND(H29,2)*ROUND(G29,3),2)</f>
      </c>
      <c r="O29">
        <f>(I29*21)/100</f>
      </c>
      <c t="s">
        <v>27</v>
      </c>
    </row>
    <row r="30" spans="1:5" ht="12.75">
      <c r="A30" s="37" t="s">
        <v>55</v>
      </c>
      <c r="E30" s="38" t="s">
        <v>1250</v>
      </c>
    </row>
    <row r="31" spans="1:5" ht="12.75">
      <c r="A31" s="39" t="s">
        <v>57</v>
      </c>
      <c r="E31" s="40" t="s">
        <v>1251</v>
      </c>
    </row>
    <row r="32" spans="1:18" ht="12.75" customHeight="1">
      <c r="A32" s="6" t="s">
        <v>48</v>
      </c>
      <c s="6"/>
      <c s="42" t="s">
        <v>37</v>
      </c>
      <c s="6"/>
      <c s="29" t="s">
        <v>297</v>
      </c>
      <c s="6"/>
      <c s="6"/>
      <c s="6"/>
      <c s="43">
        <f>0+Q32</f>
      </c>
      <c r="O32">
        <f>0+R32</f>
      </c>
      <c r="Q32">
        <f>0+I33</f>
      </c>
      <c>
        <f>0+O33</f>
      </c>
    </row>
    <row r="33" spans="1:16" ht="12.75">
      <c r="A33" s="26" t="s">
        <v>50</v>
      </c>
      <c s="31" t="s">
        <v>85</v>
      </c>
      <c s="31" t="s">
        <v>318</v>
      </c>
      <c s="26" t="s">
        <v>52</v>
      </c>
      <c s="32" t="s">
        <v>319</v>
      </c>
      <c s="33" t="s">
        <v>82</v>
      </c>
      <c s="34">
        <v>171.12</v>
      </c>
      <c s="35">
        <v>0</v>
      </c>
      <c s="36">
        <f>ROUND(ROUND(H33,2)*ROUND(G33,3),2)</f>
      </c>
      <c r="O33">
        <f>(I33*21)/100</f>
      </c>
      <c t="s">
        <v>27</v>
      </c>
    </row>
    <row r="34" spans="1:5" ht="12.75">
      <c r="A34" s="37" t="s">
        <v>55</v>
      </c>
      <c r="E34" s="38" t="s">
        <v>1250</v>
      </c>
    </row>
    <row r="35" spans="1:5" ht="12.75">
      <c r="A35" s="39" t="s">
        <v>57</v>
      </c>
      <c r="E35" s="40" t="s">
        <v>1252</v>
      </c>
    </row>
    <row r="36" spans="1:18" ht="12.75" customHeight="1">
      <c r="A36" s="6" t="s">
        <v>48</v>
      </c>
      <c s="6"/>
      <c s="42" t="s">
        <v>79</v>
      </c>
      <c s="6"/>
      <c s="29" t="s">
        <v>423</v>
      </c>
      <c s="6"/>
      <c s="6"/>
      <c s="6"/>
      <c s="43">
        <f>0+Q36</f>
      </c>
      <c r="O36">
        <f>0+R36</f>
      </c>
      <c r="Q36">
        <f>0+I37+I40+I43</f>
      </c>
      <c>
        <f>0+O37+O40+O43</f>
      </c>
    </row>
    <row r="37" spans="1:16" ht="12.75">
      <c r="A37" s="26" t="s">
        <v>50</v>
      </c>
      <c s="31" t="s">
        <v>44</v>
      </c>
      <c s="31" t="s">
        <v>1253</v>
      </c>
      <c s="26" t="s">
        <v>52</v>
      </c>
      <c s="32" t="s">
        <v>1254</v>
      </c>
      <c s="33" t="s">
        <v>96</v>
      </c>
      <c s="34">
        <v>4328</v>
      </c>
      <c s="35">
        <v>0</v>
      </c>
      <c s="36">
        <f>ROUND(ROUND(H37,2)*ROUND(G37,3),2)</f>
      </c>
      <c r="O37">
        <f>(I37*21)/100</f>
      </c>
      <c t="s">
        <v>27</v>
      </c>
    </row>
    <row r="38" spans="1:5" ht="12.75">
      <c r="A38" s="37" t="s">
        <v>55</v>
      </c>
      <c r="E38" s="38" t="s">
        <v>52</v>
      </c>
    </row>
    <row r="39" spans="1:5" ht="12.75">
      <c r="A39" s="44" t="s">
        <v>57</v>
      </c>
      <c r="E39" s="40" t="s">
        <v>1255</v>
      </c>
    </row>
    <row r="40" spans="1:16" ht="12.75">
      <c r="A40" s="26" t="s">
        <v>50</v>
      </c>
      <c s="31" t="s">
        <v>46</v>
      </c>
      <c s="31" t="s">
        <v>1256</v>
      </c>
      <c s="26" t="s">
        <v>52</v>
      </c>
      <c s="32" t="s">
        <v>1257</v>
      </c>
      <c s="33" t="s">
        <v>1258</v>
      </c>
      <c s="34">
        <v>10</v>
      </c>
      <c s="35">
        <v>0</v>
      </c>
      <c s="36">
        <f>ROUND(ROUND(H40,2)*ROUND(G40,3),2)</f>
      </c>
      <c r="O40">
        <f>(I40*21)/100</f>
      </c>
      <c t="s">
        <v>27</v>
      </c>
    </row>
    <row r="41" spans="1:5" ht="12.75">
      <c r="A41" s="37" t="s">
        <v>55</v>
      </c>
      <c r="E41" s="38" t="s">
        <v>52</v>
      </c>
    </row>
    <row r="42" spans="1:5" ht="25.5">
      <c r="A42" s="44" t="s">
        <v>57</v>
      </c>
      <c r="E42" s="40" t="s">
        <v>1259</v>
      </c>
    </row>
    <row r="43" spans="1:16" ht="12.75">
      <c r="A43" s="26" t="s">
        <v>50</v>
      </c>
      <c s="31" t="s">
        <v>99</v>
      </c>
      <c s="31" t="s">
        <v>1260</v>
      </c>
      <c s="26" t="s">
        <v>52</v>
      </c>
      <c s="32" t="s">
        <v>1261</v>
      </c>
      <c s="33" t="s">
        <v>96</v>
      </c>
      <c s="34">
        <v>4328</v>
      </c>
      <c s="35">
        <v>0</v>
      </c>
      <c s="36">
        <f>ROUND(ROUND(H43,2)*ROUND(G43,3),2)</f>
      </c>
      <c r="O43">
        <f>(I43*21)/100</f>
      </c>
      <c t="s">
        <v>27</v>
      </c>
    </row>
    <row r="44" spans="1:5" ht="12.75">
      <c r="A44" s="37" t="s">
        <v>55</v>
      </c>
      <c r="E44" s="38" t="s">
        <v>52</v>
      </c>
    </row>
    <row r="45" spans="1:5" ht="12.75">
      <c r="A45" s="39" t="s">
        <v>57</v>
      </c>
      <c r="E45" s="40" t="s">
        <v>1262</v>
      </c>
    </row>
    <row r="46" spans="1:18" ht="12.75" customHeight="1">
      <c r="A46" s="6" t="s">
        <v>48</v>
      </c>
      <c s="6"/>
      <c s="42" t="s">
        <v>85</v>
      </c>
      <c s="6"/>
      <c s="29" t="s">
        <v>432</v>
      </c>
      <c s="6"/>
      <c s="6"/>
      <c s="6"/>
      <c s="43">
        <f>0+Q46</f>
      </c>
      <c r="O46">
        <f>0+R46</f>
      </c>
      <c r="Q46">
        <f>0+I47+I50+I53</f>
      </c>
      <c>
        <f>0+O47+O50+O53</f>
      </c>
    </row>
    <row r="47" spans="1:16" ht="12.75">
      <c r="A47" s="26" t="s">
        <v>50</v>
      </c>
      <c s="31" t="s">
        <v>104</v>
      </c>
      <c s="31" t="s">
        <v>1212</v>
      </c>
      <c s="26" t="s">
        <v>52</v>
      </c>
      <c s="32" t="s">
        <v>1213</v>
      </c>
      <c s="33" t="s">
        <v>96</v>
      </c>
      <c s="34">
        <v>200</v>
      </c>
      <c s="35">
        <v>0</v>
      </c>
      <c s="36">
        <f>ROUND(ROUND(H47,2)*ROUND(G47,3),2)</f>
      </c>
      <c r="O47">
        <f>(I47*21)/100</f>
      </c>
      <c t="s">
        <v>27</v>
      </c>
    </row>
    <row r="48" spans="1:5" ht="12.75">
      <c r="A48" s="37" t="s">
        <v>55</v>
      </c>
      <c r="E48" s="38" t="s">
        <v>52</v>
      </c>
    </row>
    <row r="49" spans="1:5" ht="25.5">
      <c r="A49" s="44" t="s">
        <v>57</v>
      </c>
      <c r="E49" s="40" t="s">
        <v>1263</v>
      </c>
    </row>
    <row r="50" spans="1:16" ht="12.75">
      <c r="A50" s="26" t="s">
        <v>50</v>
      </c>
      <c s="31" t="s">
        <v>109</v>
      </c>
      <c s="31" t="s">
        <v>1264</v>
      </c>
      <c s="26" t="s">
        <v>52</v>
      </c>
      <c s="32" t="s">
        <v>1265</v>
      </c>
      <c s="33" t="s">
        <v>71</v>
      </c>
      <c s="34">
        <v>10</v>
      </c>
      <c s="35">
        <v>0</v>
      </c>
      <c s="36">
        <f>ROUND(ROUND(H50,2)*ROUND(G50,3),2)</f>
      </c>
      <c r="O50">
        <f>(I50*21)/100</f>
      </c>
      <c t="s">
        <v>27</v>
      </c>
    </row>
    <row r="51" spans="1:5" ht="12.75">
      <c r="A51" s="37" t="s">
        <v>55</v>
      </c>
      <c r="E51" s="38" t="s">
        <v>1266</v>
      </c>
    </row>
    <row r="52" spans="1:5" ht="25.5">
      <c r="A52" s="44" t="s">
        <v>57</v>
      </c>
      <c r="E52" s="40" t="s">
        <v>1267</v>
      </c>
    </row>
    <row r="53" spans="1:16" ht="12.75">
      <c r="A53" s="26" t="s">
        <v>50</v>
      </c>
      <c s="31" t="s">
        <v>114</v>
      </c>
      <c s="31" t="s">
        <v>1233</v>
      </c>
      <c s="26" t="s">
        <v>52</v>
      </c>
      <c s="32" t="s">
        <v>1234</v>
      </c>
      <c s="33" t="s">
        <v>96</v>
      </c>
      <c s="34">
        <v>4278</v>
      </c>
      <c s="35">
        <v>0</v>
      </c>
      <c s="36">
        <f>ROUND(ROUND(H53,2)*ROUND(G53,3),2)</f>
      </c>
      <c r="O53">
        <f>(I53*21)/100</f>
      </c>
      <c t="s">
        <v>27</v>
      </c>
    </row>
    <row r="54" spans="1:5" ht="12.75">
      <c r="A54" s="37" t="s">
        <v>55</v>
      </c>
      <c r="E54" s="38" t="s">
        <v>52</v>
      </c>
    </row>
    <row r="55" spans="1:5" ht="25.5">
      <c r="A55" s="39" t="s">
        <v>57</v>
      </c>
      <c r="E55" s="40" t="s">
        <v>1268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1269</v>
      </c>
      <c s="45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1236</v>
      </c>
      <c s="1"/>
      <c s="14" t="s">
        <v>1237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1269</v>
      </c>
      <c s="6"/>
      <c s="18" t="s">
        <v>1270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0+I10+I13</f>
      </c>
      <c>
        <f>0+O10+O13</f>
      </c>
    </row>
    <row r="10" spans="1:16" ht="12.75">
      <c r="A10" s="26" t="s">
        <v>50</v>
      </c>
      <c s="31" t="s">
        <v>33</v>
      </c>
      <c s="31" t="s">
        <v>1272</v>
      </c>
      <c s="26" t="s">
        <v>52</v>
      </c>
      <c s="32" t="s">
        <v>1273</v>
      </c>
      <c s="33" t="s">
        <v>54</v>
      </c>
      <c s="34">
        <v>10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12.75">
      <c r="A11" s="37" t="s">
        <v>55</v>
      </c>
      <c r="E11" s="38" t="s">
        <v>1274</v>
      </c>
    </row>
    <row r="12" spans="1:5" ht="12.75">
      <c r="A12" s="44" t="s">
        <v>57</v>
      </c>
      <c r="E12" s="40" t="s">
        <v>52</v>
      </c>
    </row>
    <row r="13" spans="1:16" ht="12.75">
      <c r="A13" s="26" t="s">
        <v>50</v>
      </c>
      <c s="31" t="s">
        <v>27</v>
      </c>
      <c s="31" t="s">
        <v>968</v>
      </c>
      <c s="26" t="s">
        <v>52</v>
      </c>
      <c s="32" t="s">
        <v>969</v>
      </c>
      <c s="33" t="s">
        <v>511</v>
      </c>
      <c s="34">
        <v>1</v>
      </c>
      <c s="35">
        <v>0</v>
      </c>
      <c s="36">
        <f>ROUND(ROUND(H13,2)*ROUND(G13,3),2)</f>
      </c>
      <c r="O13">
        <f>(I13*21)/100</f>
      </c>
      <c t="s">
        <v>27</v>
      </c>
    </row>
    <row r="14" spans="1:5" ht="12.75">
      <c r="A14" s="37" t="s">
        <v>55</v>
      </c>
      <c r="E14" s="38" t="s">
        <v>1275</v>
      </c>
    </row>
    <row r="15" spans="1:5" ht="12.75">
      <c r="A15" s="39" t="s">
        <v>57</v>
      </c>
      <c r="E15" s="40" t="s">
        <v>52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1278</v>
      </c>
      <c s="45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1276</v>
      </c>
      <c s="1"/>
      <c s="14" t="s">
        <v>1277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1278</v>
      </c>
      <c s="6"/>
      <c s="18" t="s">
        <v>1279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33</v>
      </c>
      <c s="27"/>
      <c s="29" t="s">
        <v>59</v>
      </c>
      <c s="27"/>
      <c s="27"/>
      <c s="27"/>
      <c s="30">
        <f>0+Q9</f>
      </c>
      <c r="O9">
        <f>0+R9</f>
      </c>
      <c r="Q9">
        <f>0+I10+I13+I16+I19+I22+I25</f>
      </c>
      <c>
        <f>0+O10+O13+O16+O19+O22+O25</f>
      </c>
    </row>
    <row r="10" spans="1:16" ht="12.75">
      <c r="A10" s="26" t="s">
        <v>50</v>
      </c>
      <c s="31" t="s">
        <v>33</v>
      </c>
      <c s="31" t="s">
        <v>195</v>
      </c>
      <c s="26" t="s">
        <v>52</v>
      </c>
      <c s="32" t="s">
        <v>196</v>
      </c>
      <c s="33" t="s">
        <v>82</v>
      </c>
      <c s="34">
        <v>3372.653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25.5">
      <c r="A11" s="37" t="s">
        <v>55</v>
      </c>
      <c r="E11" s="38" t="s">
        <v>200</v>
      </c>
    </row>
    <row r="12" spans="1:5" ht="12.75">
      <c r="A12" s="44" t="s">
        <v>57</v>
      </c>
      <c r="E12" s="40" t="s">
        <v>1281</v>
      </c>
    </row>
    <row r="13" spans="1:16" ht="12.75">
      <c r="A13" s="26" t="s">
        <v>50</v>
      </c>
      <c s="31" t="s">
        <v>27</v>
      </c>
      <c s="31" t="s">
        <v>1282</v>
      </c>
      <c s="26" t="s">
        <v>52</v>
      </c>
      <c s="32" t="s">
        <v>1283</v>
      </c>
      <c s="33" t="s">
        <v>62</v>
      </c>
      <c s="34">
        <v>16950.46</v>
      </c>
      <c s="35">
        <v>0</v>
      </c>
      <c s="36">
        <f>ROUND(ROUND(H13,2)*ROUND(G13,3),2)</f>
      </c>
      <c r="O13">
        <f>(I13*21)/100</f>
      </c>
      <c t="s">
        <v>27</v>
      </c>
    </row>
    <row r="14" spans="1:5" ht="12.75">
      <c r="A14" s="37" t="s">
        <v>55</v>
      </c>
      <c r="E14" s="38" t="s">
        <v>52</v>
      </c>
    </row>
    <row r="15" spans="1:5" ht="25.5">
      <c r="A15" s="44" t="s">
        <v>57</v>
      </c>
      <c r="E15" s="40" t="s">
        <v>1284</v>
      </c>
    </row>
    <row r="16" spans="1:16" ht="12.75">
      <c r="A16" s="26" t="s">
        <v>50</v>
      </c>
      <c s="31" t="s">
        <v>26</v>
      </c>
      <c s="31" t="s">
        <v>1285</v>
      </c>
      <c s="26" t="s">
        <v>52</v>
      </c>
      <c s="32" t="s">
        <v>1286</v>
      </c>
      <c s="33" t="s">
        <v>82</v>
      </c>
      <c s="34">
        <v>3372.653</v>
      </c>
      <c s="35">
        <v>0</v>
      </c>
      <c s="36">
        <f>ROUND(ROUND(H16,2)*ROUND(G16,3),2)</f>
      </c>
      <c r="O16">
        <f>(I16*21)/100</f>
      </c>
      <c t="s">
        <v>27</v>
      </c>
    </row>
    <row r="17" spans="1:5" ht="12.75">
      <c r="A17" s="37" t="s">
        <v>55</v>
      </c>
      <c r="E17" s="38" t="s">
        <v>1287</v>
      </c>
    </row>
    <row r="18" spans="1:5" ht="25.5">
      <c r="A18" s="44" t="s">
        <v>57</v>
      </c>
      <c r="E18" s="40" t="s">
        <v>1288</v>
      </c>
    </row>
    <row r="19" spans="1:16" ht="12.75">
      <c r="A19" s="26" t="s">
        <v>50</v>
      </c>
      <c s="31" t="s">
        <v>37</v>
      </c>
      <c s="31" t="s">
        <v>1289</v>
      </c>
      <c s="26" t="s">
        <v>52</v>
      </c>
      <c s="32" t="s">
        <v>1290</v>
      </c>
      <c s="33" t="s">
        <v>62</v>
      </c>
      <c s="34">
        <v>16450.46</v>
      </c>
      <c s="35">
        <v>0</v>
      </c>
      <c s="36">
        <f>ROUND(ROUND(H19,2)*ROUND(G19,3),2)</f>
      </c>
      <c r="O19">
        <f>(I19*21)/100</f>
      </c>
      <c t="s">
        <v>27</v>
      </c>
    </row>
    <row r="20" spans="1:5" ht="12.75">
      <c r="A20" s="37" t="s">
        <v>55</v>
      </c>
      <c r="E20" s="38" t="s">
        <v>1291</v>
      </c>
    </row>
    <row r="21" spans="1:5" ht="38.25">
      <c r="A21" s="44" t="s">
        <v>57</v>
      </c>
      <c r="E21" s="40" t="s">
        <v>1292</v>
      </c>
    </row>
    <row r="22" spans="1:16" ht="12.75">
      <c r="A22" s="26" t="s">
        <v>50</v>
      </c>
      <c s="31" t="s">
        <v>39</v>
      </c>
      <c s="31" t="s">
        <v>1293</v>
      </c>
      <c s="26" t="s">
        <v>52</v>
      </c>
      <c s="32" t="s">
        <v>1294</v>
      </c>
      <c s="33" t="s">
        <v>62</v>
      </c>
      <c s="34">
        <v>500</v>
      </c>
      <c s="35">
        <v>0</v>
      </c>
      <c s="36">
        <f>ROUND(ROUND(H22,2)*ROUND(G22,3),2)</f>
      </c>
      <c r="O22">
        <f>(I22*21)/100</f>
      </c>
      <c t="s">
        <v>27</v>
      </c>
    </row>
    <row r="23" spans="1:5" ht="12.75">
      <c r="A23" s="37" t="s">
        <v>55</v>
      </c>
      <c r="E23" s="38" t="s">
        <v>52</v>
      </c>
    </row>
    <row r="24" spans="1:5" ht="25.5">
      <c r="A24" s="44" t="s">
        <v>57</v>
      </c>
      <c r="E24" s="40" t="s">
        <v>1295</v>
      </c>
    </row>
    <row r="25" spans="1:16" ht="12.75">
      <c r="A25" s="26" t="s">
        <v>50</v>
      </c>
      <c s="31" t="s">
        <v>41</v>
      </c>
      <c s="31" t="s">
        <v>1296</v>
      </c>
      <c s="26" t="s">
        <v>52</v>
      </c>
      <c s="32" t="s">
        <v>1297</v>
      </c>
      <c s="33" t="s">
        <v>62</v>
      </c>
      <c s="34">
        <v>16950.46</v>
      </c>
      <c s="35">
        <v>0</v>
      </c>
      <c s="36">
        <f>ROUND(ROUND(H25,2)*ROUND(G25,3),2)</f>
      </c>
      <c r="O25">
        <f>(I25*21)/100</f>
      </c>
      <c t="s">
        <v>27</v>
      </c>
    </row>
    <row r="26" spans="1:5" ht="12.75">
      <c r="A26" s="37" t="s">
        <v>55</v>
      </c>
      <c r="E26" s="38" t="s">
        <v>52</v>
      </c>
    </row>
    <row r="27" spans="1:5" ht="25.5">
      <c r="A27" s="39" t="s">
        <v>57</v>
      </c>
      <c r="E27" s="40" t="s">
        <v>1298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1299</v>
      </c>
      <c s="45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1276</v>
      </c>
      <c s="1"/>
      <c s="14" t="s">
        <v>1277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1299</v>
      </c>
      <c s="6"/>
      <c s="18" t="s">
        <v>1300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33</v>
      </c>
      <c s="27"/>
      <c s="29" t="s">
        <v>59</v>
      </c>
      <c s="27"/>
      <c s="27"/>
      <c s="27"/>
      <c s="30">
        <f>0+Q9</f>
      </c>
      <c r="O9">
        <f>0+R9</f>
      </c>
      <c r="Q9">
        <f>0+I10+I13+I16+I19+I22+I25</f>
      </c>
      <c>
        <f>0+O10+O13+O16+O19+O22+O25</f>
      </c>
    </row>
    <row r="10" spans="1:16" ht="12.75">
      <c r="A10" s="26" t="s">
        <v>50</v>
      </c>
      <c s="31" t="s">
        <v>33</v>
      </c>
      <c s="31" t="s">
        <v>1302</v>
      </c>
      <c s="26" t="s">
        <v>52</v>
      </c>
      <c s="32" t="s">
        <v>1303</v>
      </c>
      <c s="33" t="s">
        <v>71</v>
      </c>
      <c s="34">
        <v>42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12.75">
      <c r="A11" s="37" t="s">
        <v>55</v>
      </c>
      <c r="E11" s="38" t="s">
        <v>1304</v>
      </c>
    </row>
    <row r="12" spans="1:5" ht="51">
      <c r="A12" s="44" t="s">
        <v>57</v>
      </c>
      <c r="E12" s="40" t="s">
        <v>1305</v>
      </c>
    </row>
    <row r="13" spans="1:16" ht="12.75">
      <c r="A13" s="26" t="s">
        <v>50</v>
      </c>
      <c s="31" t="s">
        <v>27</v>
      </c>
      <c s="31" t="s">
        <v>1306</v>
      </c>
      <c s="26" t="s">
        <v>52</v>
      </c>
      <c s="32" t="s">
        <v>1307</v>
      </c>
      <c s="33" t="s">
        <v>71</v>
      </c>
      <c s="34">
        <v>30</v>
      </c>
      <c s="35">
        <v>0</v>
      </c>
      <c s="36">
        <f>ROUND(ROUND(H13,2)*ROUND(G13,3),2)</f>
      </c>
      <c r="O13">
        <f>(I13*21)/100</f>
      </c>
      <c t="s">
        <v>27</v>
      </c>
    </row>
    <row r="14" spans="1:5" ht="12.75">
      <c r="A14" s="37" t="s">
        <v>55</v>
      </c>
      <c r="E14" s="38" t="s">
        <v>1304</v>
      </c>
    </row>
    <row r="15" spans="1:5" ht="51">
      <c r="A15" s="44" t="s">
        <v>57</v>
      </c>
      <c r="E15" s="40" t="s">
        <v>1308</v>
      </c>
    </row>
    <row r="16" spans="1:16" ht="12.75">
      <c r="A16" s="26" t="s">
        <v>50</v>
      </c>
      <c s="31" t="s">
        <v>26</v>
      </c>
      <c s="31" t="s">
        <v>1309</v>
      </c>
      <c s="26" t="s">
        <v>52</v>
      </c>
      <c s="32" t="s">
        <v>1310</v>
      </c>
      <c s="33" t="s">
        <v>71</v>
      </c>
      <c s="34">
        <v>26</v>
      </c>
      <c s="35">
        <v>0</v>
      </c>
      <c s="36">
        <f>ROUND(ROUND(H16,2)*ROUND(G16,3),2)</f>
      </c>
      <c r="O16">
        <f>(I16*21)/100</f>
      </c>
      <c t="s">
        <v>27</v>
      </c>
    </row>
    <row r="17" spans="1:5" ht="12.75">
      <c r="A17" s="37" t="s">
        <v>55</v>
      </c>
      <c r="E17" s="38" t="s">
        <v>1304</v>
      </c>
    </row>
    <row r="18" spans="1:5" ht="51">
      <c r="A18" s="44" t="s">
        <v>57</v>
      </c>
      <c r="E18" s="40" t="s">
        <v>1311</v>
      </c>
    </row>
    <row r="19" spans="1:16" ht="25.5">
      <c r="A19" s="26" t="s">
        <v>50</v>
      </c>
      <c s="31" t="s">
        <v>37</v>
      </c>
      <c s="31" t="s">
        <v>1312</v>
      </c>
      <c s="26" t="s">
        <v>52</v>
      </c>
      <c s="32" t="s">
        <v>1313</v>
      </c>
      <c s="33" t="s">
        <v>71</v>
      </c>
      <c s="34">
        <v>3</v>
      </c>
      <c s="35">
        <v>0</v>
      </c>
      <c s="36">
        <f>ROUND(ROUND(H19,2)*ROUND(G19,3),2)</f>
      </c>
      <c r="O19">
        <f>(I19*21)/100</f>
      </c>
      <c t="s">
        <v>27</v>
      </c>
    </row>
    <row r="20" spans="1:5" ht="12.75">
      <c r="A20" s="37" t="s">
        <v>55</v>
      </c>
      <c r="E20" s="38" t="s">
        <v>1304</v>
      </c>
    </row>
    <row r="21" spans="1:5" ht="51">
      <c r="A21" s="44" t="s">
        <v>57</v>
      </c>
      <c r="E21" s="40" t="s">
        <v>1314</v>
      </c>
    </row>
    <row r="22" spans="1:16" ht="25.5">
      <c r="A22" s="26" t="s">
        <v>50</v>
      </c>
      <c s="31" t="s">
        <v>39</v>
      </c>
      <c s="31" t="s">
        <v>1315</v>
      </c>
      <c s="26" t="s">
        <v>52</v>
      </c>
      <c s="32" t="s">
        <v>1316</v>
      </c>
      <c s="33" t="s">
        <v>71</v>
      </c>
      <c s="34">
        <v>25</v>
      </c>
      <c s="35">
        <v>0</v>
      </c>
      <c s="36">
        <f>ROUND(ROUND(H22,2)*ROUND(G22,3),2)</f>
      </c>
      <c r="O22">
        <f>(I22*21)/100</f>
      </c>
      <c t="s">
        <v>27</v>
      </c>
    </row>
    <row r="23" spans="1:5" ht="12.75">
      <c r="A23" s="37" t="s">
        <v>55</v>
      </c>
      <c r="E23" s="38" t="s">
        <v>1304</v>
      </c>
    </row>
    <row r="24" spans="1:5" ht="51">
      <c r="A24" s="44" t="s">
        <v>57</v>
      </c>
      <c r="E24" s="40" t="s">
        <v>1317</v>
      </c>
    </row>
    <row r="25" spans="1:16" ht="25.5">
      <c r="A25" s="26" t="s">
        <v>50</v>
      </c>
      <c s="31" t="s">
        <v>41</v>
      </c>
      <c s="31" t="s">
        <v>1318</v>
      </c>
      <c s="26" t="s">
        <v>52</v>
      </c>
      <c s="32" t="s">
        <v>1319</v>
      </c>
      <c s="33" t="s">
        <v>71</v>
      </c>
      <c s="34">
        <v>2</v>
      </c>
      <c s="35">
        <v>0</v>
      </c>
      <c s="36">
        <f>ROUND(ROUND(H25,2)*ROUND(G25,3),2)</f>
      </c>
      <c r="O25">
        <f>(I25*21)/100</f>
      </c>
      <c t="s">
        <v>27</v>
      </c>
    </row>
    <row r="26" spans="1:5" ht="12.75">
      <c r="A26" s="37" t="s">
        <v>55</v>
      </c>
      <c r="E26" s="38" t="s">
        <v>1304</v>
      </c>
    </row>
    <row r="27" spans="1:5" ht="51">
      <c r="A27" s="39" t="s">
        <v>57</v>
      </c>
      <c r="E27" s="40" t="s">
        <v>1320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1323</v>
      </c>
      <c s="45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1321</v>
      </c>
      <c s="1"/>
      <c s="14" t="s">
        <v>1322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1323</v>
      </c>
      <c s="6"/>
      <c s="18" t="s">
        <v>1324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0+I10+I13+I16</f>
      </c>
      <c>
        <f>0+O10+O13+O16</f>
      </c>
    </row>
    <row r="10" spans="1:16" ht="12.75">
      <c r="A10" s="26" t="s">
        <v>50</v>
      </c>
      <c s="31" t="s">
        <v>33</v>
      </c>
      <c s="31" t="s">
        <v>1326</v>
      </c>
      <c s="26" t="s">
        <v>1201</v>
      </c>
      <c s="32" t="s">
        <v>1327</v>
      </c>
      <c s="33" t="s">
        <v>511</v>
      </c>
      <c s="34">
        <v>1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51">
      <c r="A11" s="37" t="s">
        <v>55</v>
      </c>
      <c r="E11" s="38" t="s">
        <v>1328</v>
      </c>
    </row>
    <row r="12" spans="1:5" ht="12.75">
      <c r="A12" s="44" t="s">
        <v>57</v>
      </c>
      <c r="E12" s="40" t="s">
        <v>52</v>
      </c>
    </row>
    <row r="13" spans="1:16" ht="12.75">
      <c r="A13" s="26" t="s">
        <v>50</v>
      </c>
      <c s="31" t="s">
        <v>27</v>
      </c>
      <c s="31" t="s">
        <v>1329</v>
      </c>
      <c s="26" t="s">
        <v>1201</v>
      </c>
      <c s="32" t="s">
        <v>1330</v>
      </c>
      <c s="33" t="s">
        <v>511</v>
      </c>
      <c s="34">
        <v>1</v>
      </c>
      <c s="35">
        <v>0</v>
      </c>
      <c s="36">
        <f>ROUND(ROUND(H13,2)*ROUND(G13,3),2)</f>
      </c>
      <c r="O13">
        <f>(I13*21)/100</f>
      </c>
      <c t="s">
        <v>27</v>
      </c>
    </row>
    <row r="14" spans="1:5" ht="51">
      <c r="A14" s="37" t="s">
        <v>55</v>
      </c>
      <c r="E14" s="38" t="s">
        <v>1328</v>
      </c>
    </row>
    <row r="15" spans="1:5" ht="12.75">
      <c r="A15" s="44" t="s">
        <v>57</v>
      </c>
      <c r="E15" s="40" t="s">
        <v>52</v>
      </c>
    </row>
    <row r="16" spans="1:16" ht="12.75">
      <c r="A16" s="26" t="s">
        <v>50</v>
      </c>
      <c s="31" t="s">
        <v>26</v>
      </c>
      <c s="31" t="s">
        <v>955</v>
      </c>
      <c s="26" t="s">
        <v>52</v>
      </c>
      <c s="32" t="s">
        <v>956</v>
      </c>
      <c s="33" t="s">
        <v>511</v>
      </c>
      <c s="34">
        <v>1</v>
      </c>
      <c s="35">
        <v>0</v>
      </c>
      <c s="36">
        <f>ROUND(ROUND(H16,2)*ROUND(G16,3),2)</f>
      </c>
      <c r="O16">
        <f>(I16*21)/100</f>
      </c>
      <c t="s">
        <v>27</v>
      </c>
    </row>
    <row r="17" spans="1:5" ht="25.5">
      <c r="A17" s="37" t="s">
        <v>55</v>
      </c>
      <c r="E17" s="38" t="s">
        <v>1331</v>
      </c>
    </row>
    <row r="18" spans="1:5" ht="12.75">
      <c r="A18" s="39" t="s">
        <v>57</v>
      </c>
      <c r="E18" s="40" t="s">
        <v>52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1332</v>
      </c>
      <c s="45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1321</v>
      </c>
      <c s="1"/>
      <c s="14" t="s">
        <v>1322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1332</v>
      </c>
      <c s="6"/>
      <c s="18" t="s">
        <v>1333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0+I10+I13</f>
      </c>
      <c>
        <f>0+O10+O13</f>
      </c>
    </row>
    <row r="10" spans="1:16" ht="12.75">
      <c r="A10" s="26" t="s">
        <v>50</v>
      </c>
      <c s="31" t="s">
        <v>33</v>
      </c>
      <c s="31" t="s">
        <v>1335</v>
      </c>
      <c s="26" t="s">
        <v>1201</v>
      </c>
      <c s="32" t="s">
        <v>1336</v>
      </c>
      <c s="33" t="s">
        <v>511</v>
      </c>
      <c s="34">
        <v>1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51">
      <c r="A11" s="37" t="s">
        <v>55</v>
      </c>
      <c r="E11" s="38" t="s">
        <v>1337</v>
      </c>
    </row>
    <row r="12" spans="1:5" ht="12.75">
      <c r="A12" s="44" t="s">
        <v>57</v>
      </c>
      <c r="E12" s="40" t="s">
        <v>52</v>
      </c>
    </row>
    <row r="13" spans="1:16" ht="12.75">
      <c r="A13" s="26" t="s">
        <v>50</v>
      </c>
      <c s="31" t="s">
        <v>27</v>
      </c>
      <c s="31" t="s">
        <v>1338</v>
      </c>
      <c s="26" t="s">
        <v>52</v>
      </c>
      <c s="32" t="s">
        <v>1339</v>
      </c>
      <c s="33" t="s">
        <v>511</v>
      </c>
      <c s="34">
        <v>1</v>
      </c>
      <c s="35">
        <v>0</v>
      </c>
      <c s="36">
        <f>ROUND(ROUND(H13,2)*ROUND(G13,3),2)</f>
      </c>
      <c r="O13">
        <f>(I13*21)/100</f>
      </c>
      <c t="s">
        <v>27</v>
      </c>
    </row>
    <row r="14" spans="1:5" ht="102">
      <c r="A14" s="37" t="s">
        <v>55</v>
      </c>
      <c r="E14" s="38" t="s">
        <v>1340</v>
      </c>
    </row>
    <row r="15" spans="1:5" ht="12.75">
      <c r="A15" s="39" t="s">
        <v>57</v>
      </c>
      <c r="E15" s="40" t="s">
        <v>52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1341</v>
      </c>
      <c s="45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1321</v>
      </c>
      <c s="1"/>
      <c s="14" t="s">
        <v>1322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1341</v>
      </c>
      <c s="6"/>
      <c s="18" t="s">
        <v>1342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0+I10+I13+I16+I19+I22+I25+I28+I31+I34+I37+I40+I43+I46+I49+I52</f>
      </c>
      <c>
        <f>0+O10+O13+O16+O19+O22+O25+O28+O31+O34+O37+O40+O43+O46+O49+O52</f>
      </c>
    </row>
    <row r="10" spans="1:16" ht="12.75">
      <c r="A10" s="26" t="s">
        <v>50</v>
      </c>
      <c s="31" t="s">
        <v>33</v>
      </c>
      <c s="31" t="s">
        <v>1344</v>
      </c>
      <c s="26" t="s">
        <v>52</v>
      </c>
      <c s="32" t="s">
        <v>1345</v>
      </c>
      <c s="33" t="s">
        <v>511</v>
      </c>
      <c s="34">
        <v>1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12.75">
      <c r="A11" s="37" t="s">
        <v>55</v>
      </c>
      <c r="E11" s="38" t="s">
        <v>1346</v>
      </c>
    </row>
    <row r="12" spans="1:5" ht="12.75">
      <c r="A12" s="44" t="s">
        <v>57</v>
      </c>
      <c r="E12" s="40" t="s">
        <v>52</v>
      </c>
    </row>
    <row r="13" spans="1:16" ht="12.75">
      <c r="A13" s="26" t="s">
        <v>50</v>
      </c>
      <c s="31" t="s">
        <v>27</v>
      </c>
      <c s="31" t="s">
        <v>1347</v>
      </c>
      <c s="26" t="s">
        <v>124</v>
      </c>
      <c s="32" t="s">
        <v>1348</v>
      </c>
      <c s="33" t="s">
        <v>511</v>
      </c>
      <c s="34">
        <v>1</v>
      </c>
      <c s="35">
        <v>0</v>
      </c>
      <c s="36">
        <f>ROUND(ROUND(H13,2)*ROUND(G13,3),2)</f>
      </c>
      <c r="O13">
        <f>(I13*21)/100</f>
      </c>
      <c t="s">
        <v>27</v>
      </c>
    </row>
    <row r="14" spans="1:5" ht="12.75">
      <c r="A14" s="37" t="s">
        <v>55</v>
      </c>
      <c r="E14" s="38" t="s">
        <v>1349</v>
      </c>
    </row>
    <row r="15" spans="1:5" ht="12.75">
      <c r="A15" s="44" t="s">
        <v>57</v>
      </c>
      <c r="E15" s="40" t="s">
        <v>52</v>
      </c>
    </row>
    <row r="16" spans="1:16" ht="12.75">
      <c r="A16" s="26" t="s">
        <v>50</v>
      </c>
      <c s="31" t="s">
        <v>26</v>
      </c>
      <c s="31" t="s">
        <v>1347</v>
      </c>
      <c s="26" t="s">
        <v>127</v>
      </c>
      <c s="32" t="s">
        <v>1348</v>
      </c>
      <c s="33" t="s">
        <v>511</v>
      </c>
      <c s="34">
        <v>1</v>
      </c>
      <c s="35">
        <v>0</v>
      </c>
      <c s="36">
        <f>ROUND(ROUND(H16,2)*ROUND(G16,3),2)</f>
      </c>
      <c r="O16">
        <f>(I16*21)/100</f>
      </c>
      <c t="s">
        <v>27</v>
      </c>
    </row>
    <row r="17" spans="1:5" ht="12.75">
      <c r="A17" s="37" t="s">
        <v>55</v>
      </c>
      <c r="E17" s="38" t="s">
        <v>1350</v>
      </c>
    </row>
    <row r="18" spans="1:5" ht="12.75">
      <c r="A18" s="44" t="s">
        <v>57</v>
      </c>
      <c r="E18" s="40" t="s">
        <v>52</v>
      </c>
    </row>
    <row r="19" spans="1:16" ht="12.75">
      <c r="A19" s="26" t="s">
        <v>50</v>
      </c>
      <c s="31" t="s">
        <v>37</v>
      </c>
      <c s="31" t="s">
        <v>1335</v>
      </c>
      <c s="26" t="s">
        <v>1201</v>
      </c>
      <c s="32" t="s">
        <v>1336</v>
      </c>
      <c s="33" t="s">
        <v>511</v>
      </c>
      <c s="34">
        <v>1</v>
      </c>
      <c s="35">
        <v>0</v>
      </c>
      <c s="36">
        <f>ROUND(ROUND(H19,2)*ROUND(G19,3),2)</f>
      </c>
      <c r="O19">
        <f>(I19*21)/100</f>
      </c>
      <c t="s">
        <v>27</v>
      </c>
    </row>
    <row r="20" spans="1:5" ht="51">
      <c r="A20" s="37" t="s">
        <v>55</v>
      </c>
      <c r="E20" s="38" t="s">
        <v>1351</v>
      </c>
    </row>
    <row r="21" spans="1:5" ht="12.75">
      <c r="A21" s="44" t="s">
        <v>57</v>
      </c>
      <c r="E21" s="40" t="s">
        <v>52</v>
      </c>
    </row>
    <row r="22" spans="1:16" ht="12.75">
      <c r="A22" s="26" t="s">
        <v>50</v>
      </c>
      <c s="31" t="s">
        <v>39</v>
      </c>
      <c s="31" t="s">
        <v>1338</v>
      </c>
      <c s="26" t="s">
        <v>52</v>
      </c>
      <c s="32" t="s">
        <v>1339</v>
      </c>
      <c s="33" t="s">
        <v>511</v>
      </c>
      <c s="34">
        <v>1</v>
      </c>
      <c s="35">
        <v>0</v>
      </c>
      <c s="36">
        <f>ROUND(ROUND(H22,2)*ROUND(G22,3),2)</f>
      </c>
      <c r="O22">
        <f>(I22*21)/100</f>
      </c>
      <c t="s">
        <v>27</v>
      </c>
    </row>
    <row r="23" spans="1:5" ht="25.5">
      <c r="A23" s="37" t="s">
        <v>55</v>
      </c>
      <c r="E23" s="38" t="s">
        <v>1352</v>
      </c>
    </row>
    <row r="24" spans="1:5" ht="12.75">
      <c r="A24" s="44" t="s">
        <v>57</v>
      </c>
      <c r="E24" s="40" t="s">
        <v>52</v>
      </c>
    </row>
    <row r="25" spans="1:16" ht="12.75">
      <c r="A25" s="26" t="s">
        <v>50</v>
      </c>
      <c s="31" t="s">
        <v>41</v>
      </c>
      <c s="31" t="s">
        <v>1353</v>
      </c>
      <c s="26" t="s">
        <v>52</v>
      </c>
      <c s="32" t="s">
        <v>1354</v>
      </c>
      <c s="33" t="s">
        <v>511</v>
      </c>
      <c s="34">
        <v>1</v>
      </c>
      <c s="35">
        <v>0</v>
      </c>
      <c s="36">
        <f>ROUND(ROUND(H25,2)*ROUND(G25,3),2)</f>
      </c>
      <c r="O25">
        <f>(I25*21)/100</f>
      </c>
      <c t="s">
        <v>27</v>
      </c>
    </row>
    <row r="26" spans="1:5" ht="38.25">
      <c r="A26" s="37" t="s">
        <v>55</v>
      </c>
      <c r="E26" s="38" t="s">
        <v>1355</v>
      </c>
    </row>
    <row r="27" spans="1:5" ht="12.75">
      <c r="A27" s="44" t="s">
        <v>57</v>
      </c>
      <c r="E27" s="40" t="s">
        <v>52</v>
      </c>
    </row>
    <row r="28" spans="1:16" ht="12.75">
      <c r="A28" s="26" t="s">
        <v>50</v>
      </c>
      <c s="31" t="s">
        <v>79</v>
      </c>
      <c s="31" t="s">
        <v>1356</v>
      </c>
      <c s="26" t="s">
        <v>52</v>
      </c>
      <c s="32" t="s">
        <v>1357</v>
      </c>
      <c s="33" t="s">
        <v>511</v>
      </c>
      <c s="34">
        <v>1</v>
      </c>
      <c s="35">
        <v>0</v>
      </c>
      <c s="36">
        <f>ROUND(ROUND(H28,2)*ROUND(G28,3),2)</f>
      </c>
      <c r="O28">
        <f>(I28*21)/100</f>
      </c>
      <c t="s">
        <v>27</v>
      </c>
    </row>
    <row r="29" spans="1:5" ht="25.5">
      <c r="A29" s="37" t="s">
        <v>55</v>
      </c>
      <c r="E29" s="38" t="s">
        <v>1358</v>
      </c>
    </row>
    <row r="30" spans="1:5" ht="12.75">
      <c r="A30" s="44" t="s">
        <v>57</v>
      </c>
      <c r="E30" s="40" t="s">
        <v>52</v>
      </c>
    </row>
    <row r="31" spans="1:16" ht="12.75">
      <c r="A31" s="26" t="s">
        <v>50</v>
      </c>
      <c s="31" t="s">
        <v>85</v>
      </c>
      <c s="31" t="s">
        <v>1359</v>
      </c>
      <c s="26" t="s">
        <v>52</v>
      </c>
      <c s="32" t="s">
        <v>1360</v>
      </c>
      <c s="33" t="s">
        <v>511</v>
      </c>
      <c s="34">
        <v>1</v>
      </c>
      <c s="35">
        <v>0</v>
      </c>
      <c s="36">
        <f>ROUND(ROUND(H31,2)*ROUND(G31,3),2)</f>
      </c>
      <c r="O31">
        <f>(I31*21)/100</f>
      </c>
      <c t="s">
        <v>27</v>
      </c>
    </row>
    <row r="32" spans="1:5" ht="12.75">
      <c r="A32" s="37" t="s">
        <v>55</v>
      </c>
      <c r="E32" s="38" t="s">
        <v>1361</v>
      </c>
    </row>
    <row r="33" spans="1:5" ht="12.75">
      <c r="A33" s="44" t="s">
        <v>57</v>
      </c>
      <c r="E33" s="40" t="s">
        <v>52</v>
      </c>
    </row>
    <row r="34" spans="1:16" ht="12.75">
      <c r="A34" s="26" t="s">
        <v>50</v>
      </c>
      <c s="31" t="s">
        <v>44</v>
      </c>
      <c s="31" t="s">
        <v>961</v>
      </c>
      <c s="26" t="s">
        <v>52</v>
      </c>
      <c s="32" t="s">
        <v>962</v>
      </c>
      <c s="33" t="s">
        <v>511</v>
      </c>
      <c s="34">
        <v>1</v>
      </c>
      <c s="35">
        <v>0</v>
      </c>
      <c s="36">
        <f>ROUND(ROUND(H34,2)*ROUND(G34,3),2)</f>
      </c>
      <c r="O34">
        <f>(I34*21)/100</f>
      </c>
      <c t="s">
        <v>27</v>
      </c>
    </row>
    <row r="35" spans="1:5" ht="12.75">
      <c r="A35" s="37" t="s">
        <v>55</v>
      </c>
      <c r="E35" s="38" t="s">
        <v>52</v>
      </c>
    </row>
    <row r="36" spans="1:5" ht="12.75">
      <c r="A36" s="44" t="s">
        <v>57</v>
      </c>
      <c r="E36" s="40" t="s">
        <v>52</v>
      </c>
    </row>
    <row r="37" spans="1:16" ht="12.75">
      <c r="A37" s="26" t="s">
        <v>50</v>
      </c>
      <c s="31" t="s">
        <v>46</v>
      </c>
      <c s="31" t="s">
        <v>963</v>
      </c>
      <c s="26" t="s">
        <v>52</v>
      </c>
      <c s="32" t="s">
        <v>964</v>
      </c>
      <c s="33" t="s">
        <v>511</v>
      </c>
      <c s="34">
        <v>1</v>
      </c>
      <c s="35">
        <v>0</v>
      </c>
      <c s="36">
        <f>ROUND(ROUND(H37,2)*ROUND(G37,3),2)</f>
      </c>
      <c r="O37">
        <f>(I37*21)/100</f>
      </c>
      <c t="s">
        <v>27</v>
      </c>
    </row>
    <row r="38" spans="1:5" ht="25.5">
      <c r="A38" s="37" t="s">
        <v>55</v>
      </c>
      <c r="E38" s="38" t="s">
        <v>1362</v>
      </c>
    </row>
    <row r="39" spans="1:5" ht="12.75">
      <c r="A39" s="44" t="s">
        <v>57</v>
      </c>
      <c r="E39" s="40" t="s">
        <v>52</v>
      </c>
    </row>
    <row r="40" spans="1:16" ht="12.75">
      <c r="A40" s="26" t="s">
        <v>50</v>
      </c>
      <c s="31" t="s">
        <v>99</v>
      </c>
      <c s="31" t="s">
        <v>1363</v>
      </c>
      <c s="26" t="s">
        <v>52</v>
      </c>
      <c s="32" t="s">
        <v>1364</v>
      </c>
      <c s="33" t="s">
        <v>511</v>
      </c>
      <c s="34">
        <v>1</v>
      </c>
      <c s="35">
        <v>0</v>
      </c>
      <c s="36">
        <f>ROUND(ROUND(H40,2)*ROUND(G40,3),2)</f>
      </c>
      <c r="O40">
        <f>(I40*21)/100</f>
      </c>
      <c t="s">
        <v>27</v>
      </c>
    </row>
    <row r="41" spans="1:5" ht="12.75">
      <c r="A41" s="37" t="s">
        <v>55</v>
      </c>
      <c r="E41" s="38" t="s">
        <v>52</v>
      </c>
    </row>
    <row r="42" spans="1:5" ht="12.75">
      <c r="A42" s="44" t="s">
        <v>57</v>
      </c>
      <c r="E42" s="40" t="s">
        <v>52</v>
      </c>
    </row>
    <row r="43" spans="1:16" ht="12.75">
      <c r="A43" s="26" t="s">
        <v>50</v>
      </c>
      <c s="31" t="s">
        <v>104</v>
      </c>
      <c s="31" t="s">
        <v>1365</v>
      </c>
      <c s="26" t="s">
        <v>52</v>
      </c>
      <c s="32" t="s">
        <v>1366</v>
      </c>
      <c s="33" t="s">
        <v>511</v>
      </c>
      <c s="34">
        <v>1</v>
      </c>
      <c s="35">
        <v>0</v>
      </c>
      <c s="36">
        <f>ROUND(ROUND(H43,2)*ROUND(G43,3),2)</f>
      </c>
      <c r="O43">
        <f>(I43*21)/100</f>
      </c>
      <c t="s">
        <v>27</v>
      </c>
    </row>
    <row r="44" spans="1:5" ht="25.5">
      <c r="A44" s="37" t="s">
        <v>55</v>
      </c>
      <c r="E44" s="38" t="s">
        <v>1367</v>
      </c>
    </row>
    <row r="45" spans="1:5" ht="12.75">
      <c r="A45" s="44" t="s">
        <v>57</v>
      </c>
      <c r="E45" s="40" t="s">
        <v>52</v>
      </c>
    </row>
    <row r="46" spans="1:16" ht="12.75">
      <c r="A46" s="26" t="s">
        <v>50</v>
      </c>
      <c s="31" t="s">
        <v>109</v>
      </c>
      <c s="31" t="s">
        <v>1368</v>
      </c>
      <c s="26" t="s">
        <v>52</v>
      </c>
      <c s="32" t="s">
        <v>1369</v>
      </c>
      <c s="33" t="s">
        <v>511</v>
      </c>
      <c s="34">
        <v>1</v>
      </c>
      <c s="35">
        <v>0</v>
      </c>
      <c s="36">
        <f>ROUND(ROUND(H46,2)*ROUND(G46,3),2)</f>
      </c>
      <c r="O46">
        <f>(I46*21)/100</f>
      </c>
      <c t="s">
        <v>27</v>
      </c>
    </row>
    <row r="47" spans="1:5" ht="51">
      <c r="A47" s="37" t="s">
        <v>55</v>
      </c>
      <c r="E47" s="38" t="s">
        <v>1370</v>
      </c>
    </row>
    <row r="48" spans="1:5" ht="12.75">
      <c r="A48" s="44" t="s">
        <v>57</v>
      </c>
      <c r="E48" s="40" t="s">
        <v>52</v>
      </c>
    </row>
    <row r="49" spans="1:16" ht="12.75">
      <c r="A49" s="26" t="s">
        <v>50</v>
      </c>
      <c s="31" t="s">
        <v>114</v>
      </c>
      <c s="31" t="s">
        <v>1371</v>
      </c>
      <c s="26" t="s">
        <v>52</v>
      </c>
      <c s="32" t="s">
        <v>1369</v>
      </c>
      <c s="33" t="s">
        <v>71</v>
      </c>
      <c s="34">
        <v>2</v>
      </c>
      <c s="35">
        <v>0</v>
      </c>
      <c s="36">
        <f>ROUND(ROUND(H49,2)*ROUND(G49,3),2)</f>
      </c>
      <c r="O49">
        <f>(I49*21)/100</f>
      </c>
      <c t="s">
        <v>27</v>
      </c>
    </row>
    <row r="50" spans="1:5" ht="51">
      <c r="A50" s="37" t="s">
        <v>55</v>
      </c>
      <c r="E50" s="38" t="s">
        <v>1372</v>
      </c>
    </row>
    <row r="51" spans="1:5" ht="12.75">
      <c r="A51" s="44" t="s">
        <v>57</v>
      </c>
      <c r="E51" s="40" t="s">
        <v>52</v>
      </c>
    </row>
    <row r="52" spans="1:16" ht="12.75">
      <c r="A52" s="26" t="s">
        <v>50</v>
      </c>
      <c s="31" t="s">
        <v>169</v>
      </c>
      <c s="31" t="s">
        <v>1373</v>
      </c>
      <c s="26" t="s">
        <v>52</v>
      </c>
      <c s="32" t="s">
        <v>1374</v>
      </c>
      <c s="33" t="s">
        <v>511</v>
      </c>
      <c s="34">
        <v>1</v>
      </c>
      <c s="35">
        <v>0</v>
      </c>
      <c s="36">
        <f>ROUND(ROUND(H52,2)*ROUND(G52,3),2)</f>
      </c>
      <c r="O52">
        <f>(I52*21)/100</f>
      </c>
      <c t="s">
        <v>27</v>
      </c>
    </row>
    <row r="53" spans="1:5" ht="25.5">
      <c r="A53" s="37" t="s">
        <v>55</v>
      </c>
      <c r="E53" s="38" t="s">
        <v>1375</v>
      </c>
    </row>
    <row r="54" spans="1:5" ht="12.75">
      <c r="A54" s="39" t="s">
        <v>57</v>
      </c>
      <c r="E54" s="40" t="s">
        <v>52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0+O9+O13+O38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28</v>
      </c>
      <c s="45">
        <f>0+I9+I13+I38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28</v>
      </c>
      <c s="6"/>
      <c s="18" t="s">
        <v>29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</f>
      </c>
      <c>
        <f>0+O10</f>
      </c>
    </row>
    <row r="10" spans="1:16" ht="12.75">
      <c r="A10" s="26" t="s">
        <v>50</v>
      </c>
      <c s="31" t="s">
        <v>33</v>
      </c>
      <c s="31" t="s">
        <v>51</v>
      </c>
      <c s="26" t="s">
        <v>52</v>
      </c>
      <c s="32" t="s">
        <v>53</v>
      </c>
      <c s="33" t="s">
        <v>54</v>
      </c>
      <c s="34">
        <v>2164.998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25.5">
      <c r="A11" s="37" t="s">
        <v>55</v>
      </c>
      <c r="E11" s="38" t="s">
        <v>56</v>
      </c>
    </row>
    <row r="12" spans="1:5" ht="38.25">
      <c r="A12" s="39" t="s">
        <v>57</v>
      </c>
      <c r="E12" s="40" t="s">
        <v>58</v>
      </c>
    </row>
    <row r="13" spans="1:18" ht="12.75" customHeight="1">
      <c r="A13" s="6" t="s">
        <v>48</v>
      </c>
      <c s="6"/>
      <c s="42" t="s">
        <v>33</v>
      </c>
      <c s="6"/>
      <c s="29" t="s">
        <v>59</v>
      </c>
      <c s="6"/>
      <c s="6"/>
      <c s="6"/>
      <c s="43">
        <f>0+Q13</f>
      </c>
      <c r="O13">
        <f>0+R13</f>
      </c>
      <c r="Q13">
        <f>0+I14+I17+I20+I23+I26+I29+I32+I35</f>
      </c>
      <c>
        <f>0+O14+O17+O20+O23+O26+O29+O32+O35</f>
      </c>
    </row>
    <row r="14" spans="1:16" ht="12.75">
      <c r="A14" s="26" t="s">
        <v>50</v>
      </c>
      <c s="31" t="s">
        <v>27</v>
      </c>
      <c s="31" t="s">
        <v>60</v>
      </c>
      <c s="26" t="s">
        <v>52</v>
      </c>
      <c s="32" t="s">
        <v>61</v>
      </c>
      <c s="33" t="s">
        <v>62</v>
      </c>
      <c s="34">
        <v>2654</v>
      </c>
      <c s="35">
        <v>0</v>
      </c>
      <c s="36">
        <f>ROUND(ROUND(H14,2)*ROUND(G14,3),2)</f>
      </c>
      <c r="O14">
        <f>(I14*21)/100</f>
      </c>
      <c t="s">
        <v>27</v>
      </c>
    </row>
    <row r="15" spans="1:5" ht="12.75">
      <c r="A15" s="37" t="s">
        <v>55</v>
      </c>
      <c r="E15" s="38" t="s">
        <v>63</v>
      </c>
    </row>
    <row r="16" spans="1:5" ht="25.5">
      <c r="A16" s="44" t="s">
        <v>57</v>
      </c>
      <c r="E16" s="40" t="s">
        <v>64</v>
      </c>
    </row>
    <row r="17" spans="1:16" ht="12.75">
      <c r="A17" s="26" t="s">
        <v>50</v>
      </c>
      <c s="31" t="s">
        <v>26</v>
      </c>
      <c s="31" t="s">
        <v>65</v>
      </c>
      <c s="26" t="s">
        <v>52</v>
      </c>
      <c s="32" t="s">
        <v>66</v>
      </c>
      <c s="33" t="s">
        <v>62</v>
      </c>
      <c s="34">
        <v>22484.35</v>
      </c>
      <c s="35">
        <v>0</v>
      </c>
      <c s="36">
        <f>ROUND(ROUND(H17,2)*ROUND(G17,3),2)</f>
      </c>
      <c r="O17">
        <f>(I17*21)/100</f>
      </c>
      <c t="s">
        <v>27</v>
      </c>
    </row>
    <row r="18" spans="1:5" ht="51">
      <c r="A18" s="37" t="s">
        <v>55</v>
      </c>
      <c r="E18" s="38" t="s">
        <v>67</v>
      </c>
    </row>
    <row r="19" spans="1:5" ht="25.5">
      <c r="A19" s="44" t="s">
        <v>57</v>
      </c>
      <c r="E19" s="40" t="s">
        <v>68</v>
      </c>
    </row>
    <row r="20" spans="1:16" ht="12.75">
      <c r="A20" s="26" t="s">
        <v>50</v>
      </c>
      <c s="31" t="s">
        <v>37</v>
      </c>
      <c s="31" t="s">
        <v>69</v>
      </c>
      <c s="26" t="s">
        <v>52</v>
      </c>
      <c s="32" t="s">
        <v>70</v>
      </c>
      <c s="33" t="s">
        <v>71</v>
      </c>
      <c s="34">
        <v>9</v>
      </c>
      <c s="35">
        <v>0</v>
      </c>
      <c s="36">
        <f>ROUND(ROUND(H20,2)*ROUND(G20,3),2)</f>
      </c>
      <c r="O20">
        <f>(I20*21)/100</f>
      </c>
      <c t="s">
        <v>27</v>
      </c>
    </row>
    <row r="21" spans="1:5" ht="12.75">
      <c r="A21" s="37" t="s">
        <v>55</v>
      </c>
      <c r="E21" s="38" t="s">
        <v>63</v>
      </c>
    </row>
    <row r="22" spans="1:5" ht="12.75">
      <c r="A22" s="44" t="s">
        <v>57</v>
      </c>
      <c r="E22" s="40" t="s">
        <v>72</v>
      </c>
    </row>
    <row r="23" spans="1:16" ht="12.75">
      <c r="A23" s="26" t="s">
        <v>50</v>
      </c>
      <c s="31" t="s">
        <v>39</v>
      </c>
      <c s="31" t="s">
        <v>73</v>
      </c>
      <c s="26" t="s">
        <v>52</v>
      </c>
      <c s="32" t="s">
        <v>74</v>
      </c>
      <c s="33" t="s">
        <v>71</v>
      </c>
      <c s="34">
        <v>2</v>
      </c>
      <c s="35">
        <v>0</v>
      </c>
      <c s="36">
        <f>ROUND(ROUND(H23,2)*ROUND(G23,3),2)</f>
      </c>
      <c r="O23">
        <f>(I23*21)/100</f>
      </c>
      <c t="s">
        <v>27</v>
      </c>
    </row>
    <row r="24" spans="1:5" ht="12.75">
      <c r="A24" s="37" t="s">
        <v>55</v>
      </c>
      <c r="E24" s="38" t="s">
        <v>63</v>
      </c>
    </row>
    <row r="25" spans="1:5" ht="12.75">
      <c r="A25" s="44" t="s">
        <v>57</v>
      </c>
      <c r="E25" s="40" t="s">
        <v>75</v>
      </c>
    </row>
    <row r="26" spans="1:16" ht="12.75">
      <c r="A26" s="26" t="s">
        <v>50</v>
      </c>
      <c s="31" t="s">
        <v>41</v>
      </c>
      <c s="31" t="s">
        <v>76</v>
      </c>
      <c s="26" t="s">
        <v>52</v>
      </c>
      <c s="32" t="s">
        <v>77</v>
      </c>
      <c s="33" t="s">
        <v>71</v>
      </c>
      <c s="34">
        <v>31</v>
      </c>
      <c s="35">
        <v>0</v>
      </c>
      <c s="36">
        <f>ROUND(ROUND(H26,2)*ROUND(G26,3),2)</f>
      </c>
      <c r="O26">
        <f>(I26*21)/100</f>
      </c>
      <c t="s">
        <v>27</v>
      </c>
    </row>
    <row r="27" spans="1:5" ht="12.75">
      <c r="A27" s="37" t="s">
        <v>55</v>
      </c>
      <c r="E27" s="38" t="s">
        <v>63</v>
      </c>
    </row>
    <row r="28" spans="1:5" ht="12.75">
      <c r="A28" s="44" t="s">
        <v>57</v>
      </c>
      <c r="E28" s="40" t="s">
        <v>78</v>
      </c>
    </row>
    <row r="29" spans="1:16" ht="12.75">
      <c r="A29" s="26" t="s">
        <v>50</v>
      </c>
      <c s="31" t="s">
        <v>79</v>
      </c>
      <c s="31" t="s">
        <v>80</v>
      </c>
      <c s="26" t="s">
        <v>52</v>
      </c>
      <c s="32" t="s">
        <v>81</v>
      </c>
      <c s="33" t="s">
        <v>82</v>
      </c>
      <c s="34">
        <v>3372.653</v>
      </c>
      <c s="35">
        <v>0</v>
      </c>
      <c s="36">
        <f>ROUND(ROUND(H29,2)*ROUND(G29,3),2)</f>
      </c>
      <c r="O29">
        <f>(I29*21)/100</f>
      </c>
      <c t="s">
        <v>27</v>
      </c>
    </row>
    <row r="30" spans="1:5" ht="38.25">
      <c r="A30" s="37" t="s">
        <v>55</v>
      </c>
      <c r="E30" s="38" t="s">
        <v>83</v>
      </c>
    </row>
    <row r="31" spans="1:5" ht="25.5">
      <c r="A31" s="44" t="s">
        <v>57</v>
      </c>
      <c r="E31" s="40" t="s">
        <v>84</v>
      </c>
    </row>
    <row r="32" spans="1:16" ht="12.75">
      <c r="A32" s="26" t="s">
        <v>50</v>
      </c>
      <c s="31" t="s">
        <v>85</v>
      </c>
      <c s="31" t="s">
        <v>86</v>
      </c>
      <c s="26" t="s">
        <v>52</v>
      </c>
      <c s="32" t="s">
        <v>87</v>
      </c>
      <c s="33" t="s">
        <v>82</v>
      </c>
      <c s="34">
        <v>3372.653</v>
      </c>
      <c s="35">
        <v>0</v>
      </c>
      <c s="36">
        <f>ROUND(ROUND(H32,2)*ROUND(G32,3),2)</f>
      </c>
      <c r="O32">
        <f>(I32*21)/100</f>
      </c>
      <c t="s">
        <v>27</v>
      </c>
    </row>
    <row r="33" spans="1:5" ht="12.75">
      <c r="A33" s="37" t="s">
        <v>55</v>
      </c>
      <c r="E33" s="38" t="s">
        <v>52</v>
      </c>
    </row>
    <row r="34" spans="1:5" ht="25.5">
      <c r="A34" s="44" t="s">
        <v>57</v>
      </c>
      <c r="E34" s="40" t="s">
        <v>88</v>
      </c>
    </row>
    <row r="35" spans="1:16" ht="12.75">
      <c r="A35" s="26" t="s">
        <v>50</v>
      </c>
      <c s="31" t="s">
        <v>44</v>
      </c>
      <c s="31" t="s">
        <v>89</v>
      </c>
      <c s="26" t="s">
        <v>52</v>
      </c>
      <c s="32" t="s">
        <v>90</v>
      </c>
      <c s="33" t="s">
        <v>82</v>
      </c>
      <c s="34">
        <v>3372.653</v>
      </c>
      <c s="35">
        <v>0</v>
      </c>
      <c s="36">
        <f>ROUND(ROUND(H35,2)*ROUND(G35,3),2)</f>
      </c>
      <c r="O35">
        <f>(I35*21)/100</f>
      </c>
      <c t="s">
        <v>27</v>
      </c>
    </row>
    <row r="36" spans="1:5" ht="12.75">
      <c r="A36" s="37" t="s">
        <v>55</v>
      </c>
      <c r="E36" s="38" t="s">
        <v>91</v>
      </c>
    </row>
    <row r="37" spans="1:5" ht="12.75">
      <c r="A37" s="39" t="s">
        <v>57</v>
      </c>
      <c r="E37" s="40" t="s">
        <v>92</v>
      </c>
    </row>
    <row r="38" spans="1:18" ht="12.75" customHeight="1">
      <c r="A38" s="6" t="s">
        <v>48</v>
      </c>
      <c s="6"/>
      <c s="42" t="s">
        <v>44</v>
      </c>
      <c s="6"/>
      <c s="29" t="s">
        <v>93</v>
      </c>
      <c s="6"/>
      <c s="6"/>
      <c s="6"/>
      <c s="43">
        <f>0+Q38</f>
      </c>
      <c r="O38">
        <f>0+R38</f>
      </c>
      <c r="Q38">
        <f>0+I39+I42+I45+I48+I51</f>
      </c>
      <c>
        <f>0+O39+O42+O45+O48+O51</f>
      </c>
    </row>
    <row r="39" spans="1:16" ht="12.75">
      <c r="A39" s="26" t="s">
        <v>50</v>
      </c>
      <c s="31" t="s">
        <v>46</v>
      </c>
      <c s="31" t="s">
        <v>94</v>
      </c>
      <c s="26" t="s">
        <v>52</v>
      </c>
      <c s="32" t="s">
        <v>95</v>
      </c>
      <c s="33" t="s">
        <v>96</v>
      </c>
      <c s="34">
        <v>58</v>
      </c>
      <c s="35">
        <v>0</v>
      </c>
      <c s="36">
        <f>ROUND(ROUND(H39,2)*ROUND(G39,3),2)</f>
      </c>
      <c r="O39">
        <f>(I39*21)/100</f>
      </c>
      <c t="s">
        <v>27</v>
      </c>
    </row>
    <row r="40" spans="1:5" ht="38.25">
      <c r="A40" s="37" t="s">
        <v>55</v>
      </c>
      <c r="E40" s="38" t="s">
        <v>97</v>
      </c>
    </row>
    <row r="41" spans="1:5" ht="12.75">
      <c r="A41" s="44" t="s">
        <v>57</v>
      </c>
      <c r="E41" s="40" t="s">
        <v>98</v>
      </c>
    </row>
    <row r="42" spans="1:16" ht="12.75">
      <c r="A42" s="26" t="s">
        <v>50</v>
      </c>
      <c s="31" t="s">
        <v>99</v>
      </c>
      <c s="31" t="s">
        <v>100</v>
      </c>
      <c s="26" t="s">
        <v>52</v>
      </c>
      <c s="32" t="s">
        <v>101</v>
      </c>
      <c s="33" t="s">
        <v>96</v>
      </c>
      <c s="34">
        <v>4</v>
      </c>
      <c s="35">
        <v>0</v>
      </c>
      <c s="36">
        <f>ROUND(ROUND(H42,2)*ROUND(G42,3),2)</f>
      </c>
      <c r="O42">
        <f>(I42*21)/100</f>
      </c>
      <c t="s">
        <v>27</v>
      </c>
    </row>
    <row r="43" spans="1:5" ht="12.75">
      <c r="A43" s="37" t="s">
        <v>55</v>
      </c>
      <c r="E43" s="38" t="s">
        <v>102</v>
      </c>
    </row>
    <row r="44" spans="1:5" ht="12.75">
      <c r="A44" s="44" t="s">
        <v>57</v>
      </c>
      <c r="E44" s="40" t="s">
        <v>103</v>
      </c>
    </row>
    <row r="45" spans="1:16" ht="12.75">
      <c r="A45" s="26" t="s">
        <v>50</v>
      </c>
      <c s="31" t="s">
        <v>104</v>
      </c>
      <c s="31" t="s">
        <v>105</v>
      </c>
      <c s="26" t="s">
        <v>52</v>
      </c>
      <c s="32" t="s">
        <v>106</v>
      </c>
      <c s="33" t="s">
        <v>71</v>
      </c>
      <c s="34">
        <v>8</v>
      </c>
      <c s="35">
        <v>0</v>
      </c>
      <c s="36">
        <f>ROUND(ROUND(H45,2)*ROUND(G45,3),2)</f>
      </c>
      <c r="O45">
        <f>(I45*21)/100</f>
      </c>
      <c t="s">
        <v>27</v>
      </c>
    </row>
    <row r="46" spans="1:5" ht="12.75">
      <c r="A46" s="37" t="s">
        <v>55</v>
      </c>
      <c r="E46" s="38" t="s">
        <v>107</v>
      </c>
    </row>
    <row r="47" spans="1:5" ht="12.75">
      <c r="A47" s="44" t="s">
        <v>57</v>
      </c>
      <c r="E47" s="40" t="s">
        <v>108</v>
      </c>
    </row>
    <row r="48" spans="1:16" ht="12.75">
      <c r="A48" s="26" t="s">
        <v>50</v>
      </c>
      <c s="31" t="s">
        <v>109</v>
      </c>
      <c s="31" t="s">
        <v>110</v>
      </c>
      <c s="26" t="s">
        <v>52</v>
      </c>
      <c s="32" t="s">
        <v>111</v>
      </c>
      <c s="33" t="s">
        <v>71</v>
      </c>
      <c s="34">
        <v>1</v>
      </c>
      <c s="35">
        <v>0</v>
      </c>
      <c s="36">
        <f>ROUND(ROUND(H48,2)*ROUND(G48,3),2)</f>
      </c>
      <c r="O48">
        <f>(I48*21)/100</f>
      </c>
      <c t="s">
        <v>27</v>
      </c>
    </row>
    <row r="49" spans="1:5" ht="12.75">
      <c r="A49" s="37" t="s">
        <v>55</v>
      </c>
      <c r="E49" s="38" t="s">
        <v>112</v>
      </c>
    </row>
    <row r="50" spans="1:5" ht="12.75">
      <c r="A50" s="44" t="s">
        <v>57</v>
      </c>
      <c r="E50" s="40" t="s">
        <v>113</v>
      </c>
    </row>
    <row r="51" spans="1:16" ht="12.75">
      <c r="A51" s="26" t="s">
        <v>50</v>
      </c>
      <c s="31" t="s">
        <v>114</v>
      </c>
      <c s="31" t="s">
        <v>115</v>
      </c>
      <c s="26" t="s">
        <v>52</v>
      </c>
      <c s="32" t="s">
        <v>116</v>
      </c>
      <c s="33" t="s">
        <v>82</v>
      </c>
      <c s="34">
        <v>2.5</v>
      </c>
      <c s="35">
        <v>0</v>
      </c>
      <c s="36">
        <f>ROUND(ROUND(H51,2)*ROUND(G51,3),2)</f>
      </c>
      <c r="O51">
        <f>(I51*21)/100</f>
      </c>
      <c t="s">
        <v>27</v>
      </c>
    </row>
    <row r="52" spans="1:5" ht="25.5">
      <c r="A52" s="37" t="s">
        <v>55</v>
      </c>
      <c r="E52" s="38" t="s">
        <v>117</v>
      </c>
    </row>
    <row r="53" spans="1:5" ht="25.5">
      <c r="A53" s="39" t="s">
        <v>57</v>
      </c>
      <c r="E53" s="40" t="s">
        <v>118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0+O9+O19+O119+O141+O157+O224+O231+O271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121</v>
      </c>
      <c s="45">
        <f>0+I9+I19+I119+I141+I157+I224+I231+I271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119</v>
      </c>
      <c s="1"/>
      <c s="14" t="s">
        <v>120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121</v>
      </c>
      <c s="6"/>
      <c s="18" t="s">
        <v>122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0+I10+I13+I16</f>
      </c>
      <c>
        <f>0+O10+O13+O16</f>
      </c>
    </row>
    <row r="10" spans="1:16" ht="12.75">
      <c r="A10" s="26" t="s">
        <v>50</v>
      </c>
      <c s="31" t="s">
        <v>33</v>
      </c>
      <c s="31" t="s">
        <v>51</v>
      </c>
      <c s="26" t="s">
        <v>124</v>
      </c>
      <c s="32" t="s">
        <v>53</v>
      </c>
      <c s="33" t="s">
        <v>54</v>
      </c>
      <c s="34">
        <v>786.809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25.5">
      <c r="A11" s="37" t="s">
        <v>55</v>
      </c>
      <c r="E11" s="38" t="s">
        <v>125</v>
      </c>
    </row>
    <row r="12" spans="1:5" ht="140.25">
      <c r="A12" s="44" t="s">
        <v>57</v>
      </c>
      <c r="E12" s="40" t="s">
        <v>126</v>
      </c>
    </row>
    <row r="13" spans="1:16" ht="12.75">
      <c r="A13" s="26" t="s">
        <v>50</v>
      </c>
      <c s="31" t="s">
        <v>27</v>
      </c>
      <c s="31" t="s">
        <v>51</v>
      </c>
      <c s="26" t="s">
        <v>127</v>
      </c>
      <c s="32" t="s">
        <v>53</v>
      </c>
      <c s="33" t="s">
        <v>54</v>
      </c>
      <c s="34">
        <v>195.5</v>
      </c>
      <c s="35">
        <v>0</v>
      </c>
      <c s="36">
        <f>ROUND(ROUND(H13,2)*ROUND(G13,3),2)</f>
      </c>
      <c r="O13">
        <f>(I13*21)/100</f>
      </c>
      <c t="s">
        <v>27</v>
      </c>
    </row>
    <row r="14" spans="1:5" ht="25.5">
      <c r="A14" s="37" t="s">
        <v>55</v>
      </c>
      <c r="E14" s="38" t="s">
        <v>128</v>
      </c>
    </row>
    <row r="15" spans="1:5" ht="12.75">
      <c r="A15" s="44" t="s">
        <v>57</v>
      </c>
      <c r="E15" s="40" t="s">
        <v>129</v>
      </c>
    </row>
    <row r="16" spans="1:16" ht="12.75">
      <c r="A16" s="26" t="s">
        <v>50</v>
      </c>
      <c s="31" t="s">
        <v>26</v>
      </c>
      <c s="31" t="s">
        <v>51</v>
      </c>
      <c s="26" t="s">
        <v>130</v>
      </c>
      <c s="32" t="s">
        <v>53</v>
      </c>
      <c s="33" t="s">
        <v>54</v>
      </c>
      <c s="34">
        <v>41170.033</v>
      </c>
      <c s="35">
        <v>0</v>
      </c>
      <c s="36">
        <f>ROUND(ROUND(H16,2)*ROUND(G16,3),2)</f>
      </c>
      <c r="O16">
        <f>(I16*21)/100</f>
      </c>
      <c t="s">
        <v>27</v>
      </c>
    </row>
    <row r="17" spans="1:5" ht="25.5">
      <c r="A17" s="37" t="s">
        <v>55</v>
      </c>
      <c r="E17" s="38" t="s">
        <v>56</v>
      </c>
    </row>
    <row r="18" spans="1:5" ht="229.5">
      <c r="A18" s="39" t="s">
        <v>57</v>
      </c>
      <c r="E18" s="40" t="s">
        <v>131</v>
      </c>
    </row>
    <row r="19" spans="1:18" ht="12.75" customHeight="1">
      <c r="A19" s="6" t="s">
        <v>48</v>
      </c>
      <c s="6"/>
      <c s="42" t="s">
        <v>33</v>
      </c>
      <c s="6"/>
      <c s="29" t="s">
        <v>59</v>
      </c>
      <c s="6"/>
      <c s="6"/>
      <c s="6"/>
      <c s="43">
        <f>0+Q19</f>
      </c>
      <c r="O19">
        <f>0+R19</f>
      </c>
      <c r="Q19">
        <f>0+I20+I23+I26+I29+I32+I35+I38+I41+I44+I47+I50+I53+I56+I59+I62+I65+I68+I71+I74+I77+I80+I83+I86+I89+I92+I95+I98+I101+I104+I107+I110+I113+I116</f>
      </c>
      <c>
        <f>0+O20+O23+O26+O29+O32+O35+O38+O41+O44+O47+O50+O53+O56+O59+O62+O65+O68+O71+O74+O77+O80+O83+O86+O89+O92+O95+O98+O101+O104+O107+O110+O113+O116</f>
      </c>
    </row>
    <row r="20" spans="1:16" ht="25.5">
      <c r="A20" s="26" t="s">
        <v>50</v>
      </c>
      <c s="31" t="s">
        <v>37</v>
      </c>
      <c s="31" t="s">
        <v>132</v>
      </c>
      <c s="26" t="s">
        <v>52</v>
      </c>
      <c s="32" t="s">
        <v>133</v>
      </c>
      <c s="33" t="s">
        <v>82</v>
      </c>
      <c s="34">
        <v>85</v>
      </c>
      <c s="35">
        <v>0</v>
      </c>
      <c s="36">
        <f>ROUND(ROUND(H20,2)*ROUND(G20,3),2)</f>
      </c>
      <c r="O20">
        <f>(I20*21)/100</f>
      </c>
      <c t="s">
        <v>27</v>
      </c>
    </row>
    <row r="21" spans="1:5" ht="25.5">
      <c r="A21" s="37" t="s">
        <v>55</v>
      </c>
      <c r="E21" s="38" t="s">
        <v>117</v>
      </c>
    </row>
    <row r="22" spans="1:5" ht="25.5">
      <c r="A22" s="44" t="s">
        <v>57</v>
      </c>
      <c r="E22" s="40" t="s">
        <v>134</v>
      </c>
    </row>
    <row r="23" spans="1:16" ht="12.75">
      <c r="A23" s="26" t="s">
        <v>50</v>
      </c>
      <c s="31" t="s">
        <v>39</v>
      </c>
      <c s="31" t="s">
        <v>135</v>
      </c>
      <c s="26" t="s">
        <v>52</v>
      </c>
      <c s="32" t="s">
        <v>136</v>
      </c>
      <c s="33" t="s">
        <v>82</v>
      </c>
      <c s="34">
        <v>85.5</v>
      </c>
      <c s="35">
        <v>0</v>
      </c>
      <c s="36">
        <f>ROUND(ROUND(H23,2)*ROUND(G23,3),2)</f>
      </c>
      <c r="O23">
        <f>(I23*21)/100</f>
      </c>
      <c t="s">
        <v>27</v>
      </c>
    </row>
    <row r="24" spans="1:5" ht="25.5">
      <c r="A24" s="37" t="s">
        <v>55</v>
      </c>
      <c r="E24" s="38" t="s">
        <v>117</v>
      </c>
    </row>
    <row r="25" spans="1:5" ht="25.5">
      <c r="A25" s="44" t="s">
        <v>57</v>
      </c>
      <c r="E25" s="40" t="s">
        <v>137</v>
      </c>
    </row>
    <row r="26" spans="1:16" ht="12.75">
      <c r="A26" s="26" t="s">
        <v>50</v>
      </c>
      <c s="31" t="s">
        <v>41</v>
      </c>
      <c s="31" t="s">
        <v>138</v>
      </c>
      <c s="26" t="s">
        <v>52</v>
      </c>
      <c s="32" t="s">
        <v>139</v>
      </c>
      <c s="33" t="s">
        <v>82</v>
      </c>
      <c s="34">
        <v>85.2</v>
      </c>
      <c s="35">
        <v>0</v>
      </c>
      <c s="36">
        <f>ROUND(ROUND(H26,2)*ROUND(G26,3),2)</f>
      </c>
      <c r="O26">
        <f>(I26*21)/100</f>
      </c>
      <c t="s">
        <v>27</v>
      </c>
    </row>
    <row r="27" spans="1:5" ht="25.5">
      <c r="A27" s="37" t="s">
        <v>55</v>
      </c>
      <c r="E27" s="38" t="s">
        <v>117</v>
      </c>
    </row>
    <row r="28" spans="1:5" ht="12.75">
      <c r="A28" s="44" t="s">
        <v>57</v>
      </c>
      <c r="E28" s="40" t="s">
        <v>140</v>
      </c>
    </row>
    <row r="29" spans="1:16" ht="25.5">
      <c r="A29" s="26" t="s">
        <v>50</v>
      </c>
      <c s="31" t="s">
        <v>79</v>
      </c>
      <c s="31" t="s">
        <v>141</v>
      </c>
      <c s="26" t="s">
        <v>52</v>
      </c>
      <c s="32" t="s">
        <v>142</v>
      </c>
      <c s="33" t="s">
        <v>82</v>
      </c>
      <c s="34">
        <v>537.633</v>
      </c>
      <c s="35">
        <v>0</v>
      </c>
      <c s="36">
        <f>ROUND(ROUND(H29,2)*ROUND(G29,3),2)</f>
      </c>
      <c r="O29">
        <f>(I29*21)/100</f>
      </c>
      <c t="s">
        <v>27</v>
      </c>
    </row>
    <row r="30" spans="1:5" ht="63.75">
      <c r="A30" s="37" t="s">
        <v>55</v>
      </c>
      <c r="E30" s="38" t="s">
        <v>143</v>
      </c>
    </row>
    <row r="31" spans="1:5" ht="63.75">
      <c r="A31" s="44" t="s">
        <v>57</v>
      </c>
      <c r="E31" s="40" t="s">
        <v>144</v>
      </c>
    </row>
    <row r="32" spans="1:16" ht="25.5">
      <c r="A32" s="26" t="s">
        <v>50</v>
      </c>
      <c s="31" t="s">
        <v>85</v>
      </c>
      <c s="31" t="s">
        <v>145</v>
      </c>
      <c s="26" t="s">
        <v>52</v>
      </c>
      <c s="32" t="s">
        <v>146</v>
      </c>
      <c s="33" t="s">
        <v>82</v>
      </c>
      <c s="34">
        <v>7569.897</v>
      </c>
      <c s="35">
        <v>0</v>
      </c>
      <c s="36">
        <f>ROUND(ROUND(H32,2)*ROUND(G32,3),2)</f>
      </c>
      <c r="O32">
        <f>(I32*21)/100</f>
      </c>
      <c t="s">
        <v>27</v>
      </c>
    </row>
    <row r="33" spans="1:5" ht="25.5">
      <c r="A33" s="37" t="s">
        <v>55</v>
      </c>
      <c r="E33" s="38" t="s">
        <v>117</v>
      </c>
    </row>
    <row r="34" spans="1:5" ht="76.5">
      <c r="A34" s="44" t="s">
        <v>57</v>
      </c>
      <c r="E34" s="40" t="s">
        <v>147</v>
      </c>
    </row>
    <row r="35" spans="1:16" ht="12.75">
      <c r="A35" s="26" t="s">
        <v>50</v>
      </c>
      <c s="31" t="s">
        <v>44</v>
      </c>
      <c s="31" t="s">
        <v>148</v>
      </c>
      <c s="26" t="s">
        <v>52</v>
      </c>
      <c s="32" t="s">
        <v>149</v>
      </c>
      <c s="33" t="s">
        <v>82</v>
      </c>
      <c s="34">
        <v>2120.147</v>
      </c>
      <c s="35">
        <v>0</v>
      </c>
      <c s="36">
        <f>ROUND(ROUND(H35,2)*ROUND(G35,3),2)</f>
      </c>
      <c r="O35">
        <f>(I35*21)/100</f>
      </c>
      <c t="s">
        <v>27</v>
      </c>
    </row>
    <row r="36" spans="1:5" ht="38.25">
      <c r="A36" s="37" t="s">
        <v>55</v>
      </c>
      <c r="E36" s="38" t="s">
        <v>150</v>
      </c>
    </row>
    <row r="37" spans="1:5" ht="89.25">
      <c r="A37" s="44" t="s">
        <v>57</v>
      </c>
      <c r="E37" s="40" t="s">
        <v>151</v>
      </c>
    </row>
    <row r="38" spans="1:16" ht="25.5">
      <c r="A38" s="26" t="s">
        <v>50</v>
      </c>
      <c s="31" t="s">
        <v>46</v>
      </c>
      <c s="31" t="s">
        <v>152</v>
      </c>
      <c s="26" t="s">
        <v>52</v>
      </c>
      <c s="32" t="s">
        <v>153</v>
      </c>
      <c s="33" t="s">
        <v>82</v>
      </c>
      <c s="34">
        <v>983.256</v>
      </c>
      <c s="35">
        <v>0</v>
      </c>
      <c s="36">
        <f>ROUND(ROUND(H38,2)*ROUND(G38,3),2)</f>
      </c>
      <c r="O38">
        <f>(I38*21)/100</f>
      </c>
      <c t="s">
        <v>27</v>
      </c>
    </row>
    <row r="39" spans="1:5" ht="25.5">
      <c r="A39" s="37" t="s">
        <v>55</v>
      </c>
      <c r="E39" s="38" t="s">
        <v>117</v>
      </c>
    </row>
    <row r="40" spans="1:5" ht="25.5">
      <c r="A40" s="44" t="s">
        <v>57</v>
      </c>
      <c r="E40" s="40" t="s">
        <v>154</v>
      </c>
    </row>
    <row r="41" spans="1:16" ht="12.75">
      <c r="A41" s="26" t="s">
        <v>50</v>
      </c>
      <c s="31" t="s">
        <v>99</v>
      </c>
      <c s="31" t="s">
        <v>155</v>
      </c>
      <c s="26" t="s">
        <v>52</v>
      </c>
      <c s="32" t="s">
        <v>156</v>
      </c>
      <c s="33" t="s">
        <v>82</v>
      </c>
      <c s="34">
        <v>355.34</v>
      </c>
      <c s="35">
        <v>0</v>
      </c>
      <c s="36">
        <f>ROUND(ROUND(H41,2)*ROUND(G41,3),2)</f>
      </c>
      <c r="O41">
        <f>(I41*21)/100</f>
      </c>
      <c t="s">
        <v>27</v>
      </c>
    </row>
    <row r="42" spans="1:5" ht="38.25">
      <c r="A42" s="37" t="s">
        <v>55</v>
      </c>
      <c r="E42" s="38" t="s">
        <v>157</v>
      </c>
    </row>
    <row r="43" spans="1:5" ht="51">
      <c r="A43" s="44" t="s">
        <v>57</v>
      </c>
      <c r="E43" s="40" t="s">
        <v>158</v>
      </c>
    </row>
    <row r="44" spans="1:16" ht="12.75">
      <c r="A44" s="26" t="s">
        <v>50</v>
      </c>
      <c s="31" t="s">
        <v>104</v>
      </c>
      <c s="31" t="s">
        <v>159</v>
      </c>
      <c s="26" t="s">
        <v>124</v>
      </c>
      <c s="32" t="s">
        <v>160</v>
      </c>
      <c s="33" t="s">
        <v>82</v>
      </c>
      <c s="34">
        <v>991.729</v>
      </c>
      <c s="35">
        <v>0</v>
      </c>
      <c s="36">
        <f>ROUND(ROUND(H44,2)*ROUND(G44,3),2)</f>
      </c>
      <c r="O44">
        <f>(I44*21)/100</f>
      </c>
      <c t="s">
        <v>27</v>
      </c>
    </row>
    <row r="45" spans="1:5" ht="38.25">
      <c r="A45" s="37" t="s">
        <v>55</v>
      </c>
      <c r="E45" s="38" t="s">
        <v>161</v>
      </c>
    </row>
    <row r="46" spans="1:5" ht="38.25">
      <c r="A46" s="44" t="s">
        <v>57</v>
      </c>
      <c r="E46" s="40" t="s">
        <v>162</v>
      </c>
    </row>
    <row r="47" spans="1:16" ht="12.75">
      <c r="A47" s="26" t="s">
        <v>50</v>
      </c>
      <c s="31" t="s">
        <v>109</v>
      </c>
      <c s="31" t="s">
        <v>159</v>
      </c>
      <c s="26" t="s">
        <v>127</v>
      </c>
      <c s="32" t="s">
        <v>160</v>
      </c>
      <c s="33" t="s">
        <v>82</v>
      </c>
      <c s="34">
        <v>1447.983</v>
      </c>
      <c s="35">
        <v>0</v>
      </c>
      <c s="36">
        <f>ROUND(ROUND(H47,2)*ROUND(G47,3),2)</f>
      </c>
      <c r="O47">
        <f>(I47*21)/100</f>
      </c>
      <c t="s">
        <v>27</v>
      </c>
    </row>
    <row r="48" spans="1:5" ht="25.5">
      <c r="A48" s="37" t="s">
        <v>55</v>
      </c>
      <c r="E48" s="38" t="s">
        <v>163</v>
      </c>
    </row>
    <row r="49" spans="1:5" ht="114.75">
      <c r="A49" s="44" t="s">
        <v>57</v>
      </c>
      <c r="E49" s="40" t="s">
        <v>164</v>
      </c>
    </row>
    <row r="50" spans="1:16" ht="12.75">
      <c r="A50" s="26" t="s">
        <v>50</v>
      </c>
      <c s="31" t="s">
        <v>114</v>
      </c>
      <c s="31" t="s">
        <v>165</v>
      </c>
      <c s="26" t="s">
        <v>52</v>
      </c>
      <c s="32" t="s">
        <v>166</v>
      </c>
      <c s="33" t="s">
        <v>96</v>
      </c>
      <c s="34">
        <v>670</v>
      </c>
      <c s="35">
        <v>0</v>
      </c>
      <c s="36">
        <f>ROUND(ROUND(H50,2)*ROUND(G50,3),2)</f>
      </c>
      <c r="O50">
        <f>(I50*21)/100</f>
      </c>
      <c t="s">
        <v>27</v>
      </c>
    </row>
    <row r="51" spans="1:5" ht="25.5">
      <c r="A51" s="37" t="s">
        <v>55</v>
      </c>
      <c r="E51" s="38" t="s">
        <v>167</v>
      </c>
    </row>
    <row r="52" spans="1:5" ht="12.75">
      <c r="A52" s="44" t="s">
        <v>57</v>
      </c>
      <c r="E52" s="40" t="s">
        <v>168</v>
      </c>
    </row>
    <row r="53" spans="1:16" ht="12.75">
      <c r="A53" s="26" t="s">
        <v>50</v>
      </c>
      <c s="31" t="s">
        <v>169</v>
      </c>
      <c s="31" t="s">
        <v>170</v>
      </c>
      <c s="26" t="s">
        <v>52</v>
      </c>
      <c s="32" t="s">
        <v>171</v>
      </c>
      <c s="33" t="s">
        <v>82</v>
      </c>
      <c s="34">
        <v>1881.21</v>
      </c>
      <c s="35">
        <v>0</v>
      </c>
      <c s="36">
        <f>ROUND(ROUND(H53,2)*ROUND(G53,3),2)</f>
      </c>
      <c r="O53">
        <f>(I53*21)/100</f>
      </c>
      <c t="s">
        <v>27</v>
      </c>
    </row>
    <row r="54" spans="1:5" ht="38.25">
      <c r="A54" s="37" t="s">
        <v>55</v>
      </c>
      <c r="E54" s="38" t="s">
        <v>172</v>
      </c>
    </row>
    <row r="55" spans="1:5" ht="25.5">
      <c r="A55" s="44" t="s">
        <v>57</v>
      </c>
      <c r="E55" s="40" t="s">
        <v>173</v>
      </c>
    </row>
    <row r="56" spans="1:16" ht="12.75">
      <c r="A56" s="26" t="s">
        <v>50</v>
      </c>
      <c s="31" t="s">
        <v>174</v>
      </c>
      <c s="31" t="s">
        <v>175</v>
      </c>
      <c s="26" t="s">
        <v>52</v>
      </c>
      <c s="32" t="s">
        <v>176</v>
      </c>
      <c s="33" t="s">
        <v>82</v>
      </c>
      <c s="34">
        <v>6470.952</v>
      </c>
      <c s="35">
        <v>0</v>
      </c>
      <c s="36">
        <f>ROUND(ROUND(H56,2)*ROUND(G56,3),2)</f>
      </c>
      <c r="O56">
        <f>(I56*21)/100</f>
      </c>
      <c t="s">
        <v>27</v>
      </c>
    </row>
    <row r="57" spans="1:5" ht="38.25">
      <c r="A57" s="37" t="s">
        <v>55</v>
      </c>
      <c r="E57" s="38" t="s">
        <v>177</v>
      </c>
    </row>
    <row r="58" spans="1:5" ht="51">
      <c r="A58" s="44" t="s">
        <v>57</v>
      </c>
      <c r="E58" s="40" t="s">
        <v>178</v>
      </c>
    </row>
    <row r="59" spans="1:16" ht="12.75">
      <c r="A59" s="26" t="s">
        <v>50</v>
      </c>
      <c s="31" t="s">
        <v>179</v>
      </c>
      <c s="31" t="s">
        <v>180</v>
      </c>
      <c s="26" t="s">
        <v>52</v>
      </c>
      <c s="32" t="s">
        <v>181</v>
      </c>
      <c s="33" t="s">
        <v>82</v>
      </c>
      <c s="34">
        <v>1881.21</v>
      </c>
      <c s="35">
        <v>0</v>
      </c>
      <c s="36">
        <f>ROUND(ROUND(H59,2)*ROUND(G59,3),2)</f>
      </c>
      <c r="O59">
        <f>(I59*21)/100</f>
      </c>
      <c t="s">
        <v>27</v>
      </c>
    </row>
    <row r="60" spans="1:5" ht="38.25">
      <c r="A60" s="37" t="s">
        <v>55</v>
      </c>
      <c r="E60" s="38" t="s">
        <v>182</v>
      </c>
    </row>
    <row r="61" spans="1:5" ht="25.5">
      <c r="A61" s="44" t="s">
        <v>57</v>
      </c>
      <c r="E61" s="40" t="s">
        <v>183</v>
      </c>
    </row>
    <row r="62" spans="1:16" ht="12.75">
      <c r="A62" s="26" t="s">
        <v>50</v>
      </c>
      <c s="31" t="s">
        <v>184</v>
      </c>
      <c s="31" t="s">
        <v>185</v>
      </c>
      <c s="26" t="s">
        <v>52</v>
      </c>
      <c s="32" t="s">
        <v>186</v>
      </c>
      <c s="33" t="s">
        <v>82</v>
      </c>
      <c s="34">
        <v>1698.288</v>
      </c>
      <c s="35">
        <v>0</v>
      </c>
      <c s="36">
        <f>ROUND(ROUND(H62,2)*ROUND(G62,3),2)</f>
      </c>
      <c r="O62">
        <f>(I62*21)/100</f>
      </c>
      <c t="s">
        <v>27</v>
      </c>
    </row>
    <row r="63" spans="1:5" ht="38.25">
      <c r="A63" s="37" t="s">
        <v>55</v>
      </c>
      <c r="E63" s="38" t="s">
        <v>187</v>
      </c>
    </row>
    <row r="64" spans="1:5" ht="51">
      <c r="A64" s="44" t="s">
        <v>57</v>
      </c>
      <c r="E64" s="40" t="s">
        <v>188</v>
      </c>
    </row>
    <row r="65" spans="1:16" ht="12.75">
      <c r="A65" s="26" t="s">
        <v>50</v>
      </c>
      <c s="31" t="s">
        <v>189</v>
      </c>
      <c s="31" t="s">
        <v>190</v>
      </c>
      <c s="26" t="s">
        <v>52</v>
      </c>
      <c s="32" t="s">
        <v>191</v>
      </c>
      <c s="33" t="s">
        <v>82</v>
      </c>
      <c s="34">
        <v>2657.78</v>
      </c>
      <c s="35">
        <v>0</v>
      </c>
      <c s="36">
        <f>ROUND(ROUND(H65,2)*ROUND(G65,3),2)</f>
      </c>
      <c r="O65">
        <f>(I65*21)/100</f>
      </c>
      <c t="s">
        <v>27</v>
      </c>
    </row>
    <row r="66" spans="1:5" ht="25.5">
      <c r="A66" s="37" t="s">
        <v>55</v>
      </c>
      <c r="E66" s="38" t="s">
        <v>192</v>
      </c>
    </row>
    <row r="67" spans="1:5" ht="12.75">
      <c r="A67" s="44" t="s">
        <v>57</v>
      </c>
      <c r="E67" s="40" t="s">
        <v>193</v>
      </c>
    </row>
    <row r="68" spans="1:16" ht="12.75">
      <c r="A68" s="26" t="s">
        <v>50</v>
      </c>
      <c s="31" t="s">
        <v>194</v>
      </c>
      <c s="31" t="s">
        <v>195</v>
      </c>
      <c s="26" t="s">
        <v>124</v>
      </c>
      <c s="32" t="s">
        <v>196</v>
      </c>
      <c s="33" t="s">
        <v>82</v>
      </c>
      <c s="34">
        <v>2657.78</v>
      </c>
      <c s="35">
        <v>0</v>
      </c>
      <c s="36">
        <f>ROUND(ROUND(H68,2)*ROUND(G68,3),2)</f>
      </c>
      <c r="O68">
        <f>(I68*21)/100</f>
      </c>
      <c t="s">
        <v>27</v>
      </c>
    </row>
    <row r="69" spans="1:5" ht="25.5">
      <c r="A69" s="37" t="s">
        <v>55</v>
      </c>
      <c r="E69" s="38" t="s">
        <v>197</v>
      </c>
    </row>
    <row r="70" spans="1:5" ht="25.5">
      <c r="A70" s="44" t="s">
        <v>57</v>
      </c>
      <c r="E70" s="40" t="s">
        <v>198</v>
      </c>
    </row>
    <row r="71" spans="1:16" ht="12.75">
      <c r="A71" s="26" t="s">
        <v>50</v>
      </c>
      <c s="31" t="s">
        <v>199</v>
      </c>
      <c s="31" t="s">
        <v>195</v>
      </c>
      <c s="26" t="s">
        <v>127</v>
      </c>
      <c s="32" t="s">
        <v>196</v>
      </c>
      <c s="33" t="s">
        <v>82</v>
      </c>
      <c s="34">
        <v>4315.29</v>
      </c>
      <c s="35">
        <v>0</v>
      </c>
      <c s="36">
        <f>ROUND(ROUND(H71,2)*ROUND(G71,3),2)</f>
      </c>
      <c r="O71">
        <f>(I71*21)/100</f>
      </c>
      <c t="s">
        <v>27</v>
      </c>
    </row>
    <row r="72" spans="1:5" ht="25.5">
      <c r="A72" s="37" t="s">
        <v>55</v>
      </c>
      <c r="E72" s="38" t="s">
        <v>200</v>
      </c>
    </row>
    <row r="73" spans="1:5" ht="51">
      <c r="A73" s="44" t="s">
        <v>57</v>
      </c>
      <c r="E73" s="40" t="s">
        <v>201</v>
      </c>
    </row>
    <row r="74" spans="1:16" ht="12.75">
      <c r="A74" s="26" t="s">
        <v>50</v>
      </c>
      <c s="31" t="s">
        <v>202</v>
      </c>
      <c s="31" t="s">
        <v>203</v>
      </c>
      <c s="26" t="s">
        <v>52</v>
      </c>
      <c s="32" t="s">
        <v>204</v>
      </c>
      <c s="33" t="s">
        <v>82</v>
      </c>
      <c s="34">
        <v>387.009</v>
      </c>
      <c s="35">
        <v>0</v>
      </c>
      <c s="36">
        <f>ROUND(ROUND(H74,2)*ROUND(G74,3),2)</f>
      </c>
      <c r="O74">
        <f>(I74*21)/100</f>
      </c>
      <c t="s">
        <v>27</v>
      </c>
    </row>
    <row r="75" spans="1:5" ht="38.25">
      <c r="A75" s="37" t="s">
        <v>55</v>
      </c>
      <c r="E75" s="38" t="s">
        <v>205</v>
      </c>
    </row>
    <row r="76" spans="1:5" ht="25.5">
      <c r="A76" s="44" t="s">
        <v>57</v>
      </c>
      <c r="E76" s="40" t="s">
        <v>206</v>
      </c>
    </row>
    <row r="77" spans="1:16" ht="12.75">
      <c r="A77" s="26" t="s">
        <v>50</v>
      </c>
      <c s="31" t="s">
        <v>207</v>
      </c>
      <c s="31" t="s">
        <v>208</v>
      </c>
      <c s="26" t="s">
        <v>52</v>
      </c>
      <c s="32" t="s">
        <v>209</v>
      </c>
      <c s="33" t="s">
        <v>82</v>
      </c>
      <c s="34">
        <v>424.501</v>
      </c>
      <c s="35">
        <v>0</v>
      </c>
      <c s="36">
        <f>ROUND(ROUND(H77,2)*ROUND(G77,3),2)</f>
      </c>
      <c r="O77">
        <f>(I77*21)/100</f>
      </c>
      <c t="s">
        <v>27</v>
      </c>
    </row>
    <row r="78" spans="1:5" ht="38.25">
      <c r="A78" s="37" t="s">
        <v>55</v>
      </c>
      <c r="E78" s="38" t="s">
        <v>177</v>
      </c>
    </row>
    <row r="79" spans="1:5" ht="114.75">
      <c r="A79" s="44" t="s">
        <v>57</v>
      </c>
      <c r="E79" s="40" t="s">
        <v>210</v>
      </c>
    </row>
    <row r="80" spans="1:16" ht="12.75">
      <c r="A80" s="26" t="s">
        <v>50</v>
      </c>
      <c s="31" t="s">
        <v>211</v>
      </c>
      <c s="31" t="s">
        <v>212</v>
      </c>
      <c s="26" t="s">
        <v>52</v>
      </c>
      <c s="32" t="s">
        <v>213</v>
      </c>
      <c s="33" t="s">
        <v>82</v>
      </c>
      <c s="34">
        <v>165.861</v>
      </c>
      <c s="35">
        <v>0</v>
      </c>
      <c s="36">
        <f>ROUND(ROUND(H80,2)*ROUND(G80,3),2)</f>
      </c>
      <c r="O80">
        <f>(I80*21)/100</f>
      </c>
      <c t="s">
        <v>27</v>
      </c>
    </row>
    <row r="81" spans="1:5" ht="38.25">
      <c r="A81" s="37" t="s">
        <v>55</v>
      </c>
      <c r="E81" s="38" t="s">
        <v>214</v>
      </c>
    </row>
    <row r="82" spans="1:5" ht="25.5">
      <c r="A82" s="44" t="s">
        <v>57</v>
      </c>
      <c r="E82" s="40" t="s">
        <v>215</v>
      </c>
    </row>
    <row r="83" spans="1:16" ht="12.75">
      <c r="A83" s="26" t="s">
        <v>50</v>
      </c>
      <c s="31" t="s">
        <v>216</v>
      </c>
      <c s="31" t="s">
        <v>217</v>
      </c>
      <c s="26" t="s">
        <v>52</v>
      </c>
      <c s="32" t="s">
        <v>218</v>
      </c>
      <c s="33" t="s">
        <v>82</v>
      </c>
      <c s="34">
        <v>181.929</v>
      </c>
      <c s="35">
        <v>0</v>
      </c>
      <c s="36">
        <f>ROUND(ROUND(H83,2)*ROUND(G83,3),2)</f>
      </c>
      <c r="O83">
        <f>(I83*21)/100</f>
      </c>
      <c t="s">
        <v>27</v>
      </c>
    </row>
    <row r="84" spans="1:5" ht="38.25">
      <c r="A84" s="37" t="s">
        <v>55</v>
      </c>
      <c r="E84" s="38" t="s">
        <v>187</v>
      </c>
    </row>
    <row r="85" spans="1:5" ht="114.75">
      <c r="A85" s="44" t="s">
        <v>57</v>
      </c>
      <c r="E85" s="40" t="s">
        <v>219</v>
      </c>
    </row>
    <row r="86" spans="1:16" ht="12.75">
      <c r="A86" s="26" t="s">
        <v>50</v>
      </c>
      <c s="31" t="s">
        <v>220</v>
      </c>
      <c s="31" t="s">
        <v>221</v>
      </c>
      <c s="26" t="s">
        <v>52</v>
      </c>
      <c s="32" t="s">
        <v>222</v>
      </c>
      <c s="33" t="s">
        <v>82</v>
      </c>
      <c s="34">
        <v>17.217</v>
      </c>
      <c s="35">
        <v>0</v>
      </c>
      <c s="36">
        <f>ROUND(ROUND(H86,2)*ROUND(G86,3),2)</f>
      </c>
      <c r="O86">
        <f>(I86*21)/100</f>
      </c>
      <c t="s">
        <v>27</v>
      </c>
    </row>
    <row r="87" spans="1:5" ht="63.75">
      <c r="A87" s="37" t="s">
        <v>55</v>
      </c>
      <c r="E87" s="38" t="s">
        <v>223</v>
      </c>
    </row>
    <row r="88" spans="1:5" ht="12.75">
      <c r="A88" s="44" t="s">
        <v>57</v>
      </c>
      <c r="E88" s="40" t="s">
        <v>224</v>
      </c>
    </row>
    <row r="89" spans="1:16" ht="12.75">
      <c r="A89" s="26" t="s">
        <v>50</v>
      </c>
      <c s="31" t="s">
        <v>225</v>
      </c>
      <c s="31" t="s">
        <v>226</v>
      </c>
      <c s="26" t="s">
        <v>52</v>
      </c>
      <c s="32" t="s">
        <v>227</v>
      </c>
      <c s="33" t="s">
        <v>82</v>
      </c>
      <c s="34">
        <v>7.379</v>
      </c>
      <c s="35">
        <v>0</v>
      </c>
      <c s="36">
        <f>ROUND(ROUND(H89,2)*ROUND(G89,3),2)</f>
      </c>
      <c r="O89">
        <f>(I89*21)/100</f>
      </c>
      <c t="s">
        <v>27</v>
      </c>
    </row>
    <row r="90" spans="1:5" ht="63.75">
      <c r="A90" s="37" t="s">
        <v>55</v>
      </c>
      <c r="E90" s="38" t="s">
        <v>228</v>
      </c>
    </row>
    <row r="91" spans="1:5" ht="12.75">
      <c r="A91" s="44" t="s">
        <v>57</v>
      </c>
      <c r="E91" s="40" t="s">
        <v>229</v>
      </c>
    </row>
    <row r="92" spans="1:16" ht="12.75">
      <c r="A92" s="26" t="s">
        <v>50</v>
      </c>
      <c s="31" t="s">
        <v>230</v>
      </c>
      <c s="31" t="s">
        <v>231</v>
      </c>
      <c s="26" t="s">
        <v>52</v>
      </c>
      <c s="32" t="s">
        <v>232</v>
      </c>
      <c s="33" t="s">
        <v>82</v>
      </c>
      <c s="34">
        <v>2580.4</v>
      </c>
      <c s="35">
        <v>0</v>
      </c>
      <c s="36">
        <f>ROUND(ROUND(H92,2)*ROUND(G92,3),2)</f>
      </c>
      <c r="O92">
        <f>(I92*21)/100</f>
      </c>
      <c t="s">
        <v>27</v>
      </c>
    </row>
    <row r="93" spans="1:5" ht="12.75">
      <c r="A93" s="37" t="s">
        <v>55</v>
      </c>
      <c r="E93" s="38" t="s">
        <v>233</v>
      </c>
    </row>
    <row r="94" spans="1:5" ht="12.75">
      <c r="A94" s="44" t="s">
        <v>57</v>
      </c>
      <c r="E94" s="40" t="s">
        <v>234</v>
      </c>
    </row>
    <row r="95" spans="1:16" ht="12.75">
      <c r="A95" s="26" t="s">
        <v>50</v>
      </c>
      <c s="31" t="s">
        <v>235</v>
      </c>
      <c s="31" t="s">
        <v>89</v>
      </c>
      <c s="26" t="s">
        <v>52</v>
      </c>
      <c s="32" t="s">
        <v>90</v>
      </c>
      <c s="33" t="s">
        <v>82</v>
      </c>
      <c s="34">
        <v>15773.336</v>
      </c>
      <c s="35">
        <v>0</v>
      </c>
      <c s="36">
        <f>ROUND(ROUND(H95,2)*ROUND(G95,3),2)</f>
      </c>
      <c r="O95">
        <f>(I95*21)/100</f>
      </c>
      <c t="s">
        <v>27</v>
      </c>
    </row>
    <row r="96" spans="1:5" ht="12.75">
      <c r="A96" s="37" t="s">
        <v>55</v>
      </c>
      <c r="E96" s="38" t="s">
        <v>52</v>
      </c>
    </row>
    <row r="97" spans="1:5" ht="204">
      <c r="A97" s="44" t="s">
        <v>57</v>
      </c>
      <c r="E97" s="40" t="s">
        <v>236</v>
      </c>
    </row>
    <row r="98" spans="1:16" ht="25.5">
      <c r="A98" s="26" t="s">
        <v>50</v>
      </c>
      <c s="31" t="s">
        <v>237</v>
      </c>
      <c s="31" t="s">
        <v>238</v>
      </c>
      <c s="26" t="s">
        <v>52</v>
      </c>
      <c s="32" t="s">
        <v>239</v>
      </c>
      <c s="33" t="s">
        <v>82</v>
      </c>
      <c s="34">
        <v>2657.78</v>
      </c>
      <c s="35">
        <v>0</v>
      </c>
      <c s="36">
        <f>ROUND(ROUND(H98,2)*ROUND(G98,3),2)</f>
      </c>
      <c r="O98">
        <f>(I98*21)/100</f>
      </c>
      <c t="s">
        <v>27</v>
      </c>
    </row>
    <row r="99" spans="1:5" ht="25.5">
      <c r="A99" s="37" t="s">
        <v>55</v>
      </c>
      <c r="E99" s="38" t="s">
        <v>240</v>
      </c>
    </row>
    <row r="100" spans="1:5" ht="12.75">
      <c r="A100" s="44" t="s">
        <v>57</v>
      </c>
      <c r="E100" s="40" t="s">
        <v>241</v>
      </c>
    </row>
    <row r="101" spans="1:16" ht="12.75">
      <c r="A101" s="26" t="s">
        <v>50</v>
      </c>
      <c s="31" t="s">
        <v>242</v>
      </c>
      <c s="31" t="s">
        <v>243</v>
      </c>
      <c s="26" t="s">
        <v>52</v>
      </c>
      <c s="32" t="s">
        <v>244</v>
      </c>
      <c s="33" t="s">
        <v>82</v>
      </c>
      <c s="34">
        <v>1182.02</v>
      </c>
      <c s="35">
        <v>0</v>
      </c>
      <c s="36">
        <f>ROUND(ROUND(H101,2)*ROUND(G101,3),2)</f>
      </c>
      <c r="O101">
        <f>(I101*21)/100</f>
      </c>
      <c t="s">
        <v>27</v>
      </c>
    </row>
    <row r="102" spans="1:5" ht="12.75">
      <c r="A102" s="37" t="s">
        <v>55</v>
      </c>
      <c r="E102" s="38" t="s">
        <v>233</v>
      </c>
    </row>
    <row r="103" spans="1:5" ht="12.75">
      <c r="A103" s="44" t="s">
        <v>57</v>
      </c>
      <c r="E103" s="40" t="s">
        <v>245</v>
      </c>
    </row>
    <row r="104" spans="1:16" ht="12.75">
      <c r="A104" s="26" t="s">
        <v>50</v>
      </c>
      <c s="31" t="s">
        <v>246</v>
      </c>
      <c s="31" t="s">
        <v>247</v>
      </c>
      <c s="26" t="s">
        <v>52</v>
      </c>
      <c s="32" t="s">
        <v>248</v>
      </c>
      <c s="33" t="s">
        <v>82</v>
      </c>
      <c s="34">
        <v>552.87</v>
      </c>
      <c s="35">
        <v>0</v>
      </c>
      <c s="36">
        <f>ROUND(ROUND(H104,2)*ROUND(G104,3),2)</f>
      </c>
      <c r="O104">
        <f>(I104*21)/100</f>
      </c>
      <c t="s">
        <v>27</v>
      </c>
    </row>
    <row r="105" spans="1:5" ht="12.75">
      <c r="A105" s="37" t="s">
        <v>55</v>
      </c>
      <c r="E105" s="38" t="s">
        <v>233</v>
      </c>
    </row>
    <row r="106" spans="1:5" ht="89.25">
      <c r="A106" s="44" t="s">
        <v>57</v>
      </c>
      <c r="E106" s="40" t="s">
        <v>249</v>
      </c>
    </row>
    <row r="107" spans="1:16" ht="12.75">
      <c r="A107" s="26" t="s">
        <v>50</v>
      </c>
      <c s="31" t="s">
        <v>250</v>
      </c>
      <c s="31" t="s">
        <v>251</v>
      </c>
      <c s="26" t="s">
        <v>52</v>
      </c>
      <c s="32" t="s">
        <v>252</v>
      </c>
      <c s="33" t="s">
        <v>82</v>
      </c>
      <c s="34">
        <v>382.5</v>
      </c>
      <c s="35">
        <v>0</v>
      </c>
      <c s="36">
        <f>ROUND(ROUND(H107,2)*ROUND(G107,3),2)</f>
      </c>
      <c r="O107">
        <f>(I107*21)/100</f>
      </c>
      <c t="s">
        <v>27</v>
      </c>
    </row>
    <row r="108" spans="1:5" ht="12.75">
      <c r="A108" s="37" t="s">
        <v>55</v>
      </c>
      <c r="E108" s="38" t="s">
        <v>52</v>
      </c>
    </row>
    <row r="109" spans="1:5" ht="12.75">
      <c r="A109" s="44" t="s">
        <v>57</v>
      </c>
      <c r="E109" s="40" t="s">
        <v>253</v>
      </c>
    </row>
    <row r="110" spans="1:16" ht="12.75">
      <c r="A110" s="26" t="s">
        <v>50</v>
      </c>
      <c s="31" t="s">
        <v>254</v>
      </c>
      <c s="31" t="s">
        <v>255</v>
      </c>
      <c s="26" t="s">
        <v>124</v>
      </c>
      <c s="32" t="s">
        <v>256</v>
      </c>
      <c s="33" t="s">
        <v>62</v>
      </c>
      <c s="34">
        <v>4720</v>
      </c>
      <c s="35">
        <v>0</v>
      </c>
      <c s="36">
        <f>ROUND(ROUND(H110,2)*ROUND(G110,3),2)</f>
      </c>
      <c r="O110">
        <f>(I110*21)/100</f>
      </c>
      <c t="s">
        <v>27</v>
      </c>
    </row>
    <row r="111" spans="1:5" ht="12.75">
      <c r="A111" s="37" t="s">
        <v>55</v>
      </c>
      <c r="E111" s="38" t="s">
        <v>257</v>
      </c>
    </row>
    <row r="112" spans="1:5" ht="12.75">
      <c r="A112" s="44" t="s">
        <v>57</v>
      </c>
      <c r="E112" s="40" t="s">
        <v>258</v>
      </c>
    </row>
    <row r="113" spans="1:16" ht="12.75">
      <c r="A113" s="26" t="s">
        <v>50</v>
      </c>
      <c s="31" t="s">
        <v>259</v>
      </c>
      <c s="31" t="s">
        <v>255</v>
      </c>
      <c s="26" t="s">
        <v>127</v>
      </c>
      <c s="32" t="s">
        <v>256</v>
      </c>
      <c s="33" t="s">
        <v>62</v>
      </c>
      <c s="34">
        <v>2548</v>
      </c>
      <c s="35">
        <v>0</v>
      </c>
      <c s="36">
        <f>ROUND(ROUND(H113,2)*ROUND(G113,3),2)</f>
      </c>
      <c r="O113">
        <f>(I113*21)/100</f>
      </c>
      <c t="s">
        <v>27</v>
      </c>
    </row>
    <row r="114" spans="1:5" ht="12.75">
      <c r="A114" s="37" t="s">
        <v>55</v>
      </c>
      <c r="E114" s="38" t="s">
        <v>260</v>
      </c>
    </row>
    <row r="115" spans="1:5" ht="12.75">
      <c r="A115" s="44" t="s">
        <v>57</v>
      </c>
      <c r="E115" s="40" t="s">
        <v>261</v>
      </c>
    </row>
    <row r="116" spans="1:16" ht="12.75">
      <c r="A116" s="26" t="s">
        <v>50</v>
      </c>
      <c s="31" t="s">
        <v>262</v>
      </c>
      <c s="31" t="s">
        <v>255</v>
      </c>
      <c s="26" t="s">
        <v>130</v>
      </c>
      <c s="32" t="s">
        <v>256</v>
      </c>
      <c s="33" t="s">
        <v>62</v>
      </c>
      <c s="34">
        <v>35263.35</v>
      </c>
      <c s="35">
        <v>0</v>
      </c>
      <c s="36">
        <f>ROUND(ROUND(H116,2)*ROUND(G116,3),2)</f>
      </c>
      <c r="O116">
        <f>(I116*21)/100</f>
      </c>
      <c t="s">
        <v>27</v>
      </c>
    </row>
    <row r="117" spans="1:5" ht="12.75">
      <c r="A117" s="37" t="s">
        <v>55</v>
      </c>
      <c r="E117" s="38" t="s">
        <v>263</v>
      </c>
    </row>
    <row r="118" spans="1:5" ht="12.75">
      <c r="A118" s="39" t="s">
        <v>57</v>
      </c>
      <c r="E118" s="40" t="s">
        <v>264</v>
      </c>
    </row>
    <row r="119" spans="1:18" ht="12.75" customHeight="1">
      <c r="A119" s="6" t="s">
        <v>48</v>
      </c>
      <c s="6"/>
      <c s="42" t="s">
        <v>27</v>
      </c>
      <c s="6"/>
      <c s="29" t="s">
        <v>265</v>
      </c>
      <c s="6"/>
      <c s="6"/>
      <c s="6"/>
      <c s="43">
        <f>0+Q119</f>
      </c>
      <c r="O119">
        <f>0+R119</f>
      </c>
      <c r="Q119">
        <f>0+I120+I123+I126+I129+I132+I135+I138</f>
      </c>
      <c>
        <f>0+O120+O123+O126+O129+O132+O135+O138</f>
      </c>
    </row>
    <row r="120" spans="1:16" ht="12.75">
      <c r="A120" s="26" t="s">
        <v>50</v>
      </c>
      <c s="31" t="s">
        <v>266</v>
      </c>
      <c s="31" t="s">
        <v>267</v>
      </c>
      <c s="26" t="s">
        <v>52</v>
      </c>
      <c s="32" t="s">
        <v>268</v>
      </c>
      <c s="33" t="s">
        <v>62</v>
      </c>
      <c s="34">
        <v>1912.5</v>
      </c>
      <c s="35">
        <v>0</v>
      </c>
      <c s="36">
        <f>ROUND(ROUND(H120,2)*ROUND(G120,3),2)</f>
      </c>
      <c r="O120">
        <f>(I120*21)/100</f>
      </c>
      <c t="s">
        <v>27</v>
      </c>
    </row>
    <row r="121" spans="1:5" ht="12.75">
      <c r="A121" s="37" t="s">
        <v>55</v>
      </c>
      <c r="E121" s="38" t="s">
        <v>52</v>
      </c>
    </row>
    <row r="122" spans="1:5" ht="12.75">
      <c r="A122" s="44" t="s">
        <v>57</v>
      </c>
      <c r="E122" s="40" t="s">
        <v>269</v>
      </c>
    </row>
    <row r="123" spans="1:16" ht="12.75">
      <c r="A123" s="26" t="s">
        <v>50</v>
      </c>
      <c s="31" t="s">
        <v>270</v>
      </c>
      <c s="31" t="s">
        <v>271</v>
      </c>
      <c s="26" t="s">
        <v>52</v>
      </c>
      <c s="32" t="s">
        <v>272</v>
      </c>
      <c s="33" t="s">
        <v>96</v>
      </c>
      <c s="34">
        <v>4284</v>
      </c>
      <c s="35">
        <v>0</v>
      </c>
      <c s="36">
        <f>ROUND(ROUND(H123,2)*ROUND(G123,3),2)</f>
      </c>
      <c r="O123">
        <f>(I123*21)/100</f>
      </c>
      <c t="s">
        <v>27</v>
      </c>
    </row>
    <row r="124" spans="1:5" ht="38.25">
      <c r="A124" s="37" t="s">
        <v>55</v>
      </c>
      <c r="E124" s="38" t="s">
        <v>273</v>
      </c>
    </row>
    <row r="125" spans="1:5" ht="25.5">
      <c r="A125" s="44" t="s">
        <v>57</v>
      </c>
      <c r="E125" s="40" t="s">
        <v>274</v>
      </c>
    </row>
    <row r="126" spans="1:16" ht="12.75">
      <c r="A126" s="26" t="s">
        <v>50</v>
      </c>
      <c s="31" t="s">
        <v>275</v>
      </c>
      <c s="31" t="s">
        <v>276</v>
      </c>
      <c s="26" t="s">
        <v>52</v>
      </c>
      <c s="32" t="s">
        <v>277</v>
      </c>
      <c s="33" t="s">
        <v>62</v>
      </c>
      <c s="34">
        <v>4000</v>
      </c>
      <c s="35">
        <v>0</v>
      </c>
      <c s="36">
        <f>ROUND(ROUND(H126,2)*ROUND(G126,3),2)</f>
      </c>
      <c r="O126">
        <f>(I126*21)/100</f>
      </c>
      <c t="s">
        <v>27</v>
      </c>
    </row>
    <row r="127" spans="1:5" ht="12.75">
      <c r="A127" s="37" t="s">
        <v>55</v>
      </c>
      <c r="E127" s="38" t="s">
        <v>52</v>
      </c>
    </row>
    <row r="128" spans="1:5" ht="25.5">
      <c r="A128" s="44" t="s">
        <v>57</v>
      </c>
      <c r="E128" s="40" t="s">
        <v>278</v>
      </c>
    </row>
    <row r="129" spans="1:16" ht="12.75">
      <c r="A129" s="26" t="s">
        <v>50</v>
      </c>
      <c s="31" t="s">
        <v>279</v>
      </c>
      <c s="31" t="s">
        <v>280</v>
      </c>
      <c s="26" t="s">
        <v>52</v>
      </c>
      <c s="32" t="s">
        <v>281</v>
      </c>
      <c s="33" t="s">
        <v>82</v>
      </c>
      <c s="34">
        <v>2.145</v>
      </c>
      <c s="35">
        <v>0</v>
      </c>
      <c s="36">
        <f>ROUND(ROUND(H129,2)*ROUND(G129,3),2)</f>
      </c>
      <c r="O129">
        <f>(I129*21)/100</f>
      </c>
      <c t="s">
        <v>27</v>
      </c>
    </row>
    <row r="130" spans="1:5" ht="12.75">
      <c r="A130" s="37" t="s">
        <v>55</v>
      </c>
      <c r="E130" s="38" t="s">
        <v>52</v>
      </c>
    </row>
    <row r="131" spans="1:5" ht="25.5">
      <c r="A131" s="44" t="s">
        <v>57</v>
      </c>
      <c r="E131" s="40" t="s">
        <v>282</v>
      </c>
    </row>
    <row r="132" spans="1:16" ht="12.75">
      <c r="A132" s="26" t="s">
        <v>50</v>
      </c>
      <c s="31" t="s">
        <v>283</v>
      </c>
      <c s="31" t="s">
        <v>284</v>
      </c>
      <c s="26" t="s">
        <v>52</v>
      </c>
      <c s="32" t="s">
        <v>285</v>
      </c>
      <c s="33" t="s">
        <v>82</v>
      </c>
      <c s="34">
        <v>1.43</v>
      </c>
      <c s="35">
        <v>0</v>
      </c>
      <c s="36">
        <f>ROUND(ROUND(H132,2)*ROUND(G132,3),2)</f>
      </c>
      <c r="O132">
        <f>(I132*21)/100</f>
      </c>
      <c t="s">
        <v>27</v>
      </c>
    </row>
    <row r="133" spans="1:5" ht="12.75">
      <c r="A133" s="37" t="s">
        <v>55</v>
      </c>
      <c r="E133" s="38" t="s">
        <v>52</v>
      </c>
    </row>
    <row r="134" spans="1:5" ht="25.5">
      <c r="A134" s="44" t="s">
        <v>57</v>
      </c>
      <c r="E134" s="40" t="s">
        <v>286</v>
      </c>
    </row>
    <row r="135" spans="1:16" ht="12.75">
      <c r="A135" s="26" t="s">
        <v>50</v>
      </c>
      <c s="31" t="s">
        <v>287</v>
      </c>
      <c s="31" t="s">
        <v>288</v>
      </c>
      <c s="26" t="s">
        <v>52</v>
      </c>
      <c s="32" t="s">
        <v>289</v>
      </c>
      <c s="33" t="s">
        <v>82</v>
      </c>
      <c s="34">
        <v>7.38</v>
      </c>
      <c s="35">
        <v>0</v>
      </c>
      <c s="36">
        <f>ROUND(ROUND(H135,2)*ROUND(G135,3),2)</f>
      </c>
      <c r="O135">
        <f>(I135*21)/100</f>
      </c>
      <c t="s">
        <v>27</v>
      </c>
    </row>
    <row r="136" spans="1:5" ht="25.5">
      <c r="A136" s="37" t="s">
        <v>55</v>
      </c>
      <c r="E136" s="38" t="s">
        <v>290</v>
      </c>
    </row>
    <row r="137" spans="1:5" ht="102">
      <c r="A137" s="44" t="s">
        <v>57</v>
      </c>
      <c r="E137" s="40" t="s">
        <v>291</v>
      </c>
    </row>
    <row r="138" spans="1:16" ht="12.75">
      <c r="A138" s="26" t="s">
        <v>50</v>
      </c>
      <c s="31" t="s">
        <v>292</v>
      </c>
      <c s="31" t="s">
        <v>293</v>
      </c>
      <c s="26" t="s">
        <v>52</v>
      </c>
      <c s="32" t="s">
        <v>294</v>
      </c>
      <c s="33" t="s">
        <v>62</v>
      </c>
      <c s="34">
        <v>363.85</v>
      </c>
      <c s="35">
        <v>0</v>
      </c>
      <c s="36">
        <f>ROUND(ROUND(H138,2)*ROUND(G138,3),2)</f>
      </c>
      <c r="O138">
        <f>(I138*21)/100</f>
      </c>
      <c t="s">
        <v>27</v>
      </c>
    </row>
    <row r="139" spans="1:5" ht="12.75">
      <c r="A139" s="37" t="s">
        <v>55</v>
      </c>
      <c r="E139" s="38" t="s">
        <v>295</v>
      </c>
    </row>
    <row r="140" spans="1:5" ht="51">
      <c r="A140" s="39" t="s">
        <v>57</v>
      </c>
      <c r="E140" s="40" t="s">
        <v>296</v>
      </c>
    </row>
    <row r="141" spans="1:18" ht="12.75" customHeight="1">
      <c r="A141" s="6" t="s">
        <v>48</v>
      </c>
      <c s="6"/>
      <c s="42" t="s">
        <v>37</v>
      </c>
      <c s="6"/>
      <c s="29" t="s">
        <v>297</v>
      </c>
      <c s="6"/>
      <c s="6"/>
      <c s="6"/>
      <c s="43">
        <f>0+Q141</f>
      </c>
      <c r="O141">
        <f>0+R141</f>
      </c>
      <c r="Q141">
        <f>0+I142+I145+I148+I151+I154</f>
      </c>
      <c>
        <f>0+O142+O145+O148+O151+O154</f>
      </c>
    </row>
    <row r="142" spans="1:16" ht="12.75">
      <c r="A142" s="26" t="s">
        <v>50</v>
      </c>
      <c s="31" t="s">
        <v>298</v>
      </c>
      <c s="31" t="s">
        <v>299</v>
      </c>
      <c s="26" t="s">
        <v>52</v>
      </c>
      <c s="32" t="s">
        <v>300</v>
      </c>
      <c s="33" t="s">
        <v>82</v>
      </c>
      <c s="34">
        <v>2.46</v>
      </c>
      <c s="35">
        <v>0</v>
      </c>
      <c s="36">
        <f>ROUND(ROUND(H142,2)*ROUND(G142,3),2)</f>
      </c>
      <c r="O142">
        <f>(I142*21)/100</f>
      </c>
      <c t="s">
        <v>27</v>
      </c>
    </row>
    <row r="143" spans="1:5" ht="12.75">
      <c r="A143" s="37" t="s">
        <v>55</v>
      </c>
      <c r="E143" s="38" t="s">
        <v>301</v>
      </c>
    </row>
    <row r="144" spans="1:5" ht="102">
      <c r="A144" s="44" t="s">
        <v>57</v>
      </c>
      <c r="E144" s="40" t="s">
        <v>302</v>
      </c>
    </row>
    <row r="145" spans="1:16" ht="12.75">
      <c r="A145" s="26" t="s">
        <v>50</v>
      </c>
      <c s="31" t="s">
        <v>303</v>
      </c>
      <c s="31" t="s">
        <v>304</v>
      </c>
      <c s="26" t="s">
        <v>52</v>
      </c>
      <c s="32" t="s">
        <v>305</v>
      </c>
      <c s="33" t="s">
        <v>82</v>
      </c>
      <c s="34">
        <v>195.555</v>
      </c>
      <c s="35">
        <v>0</v>
      </c>
      <c s="36">
        <f>ROUND(ROUND(H145,2)*ROUND(G145,3),2)</f>
      </c>
      <c r="O145">
        <f>(I145*21)/100</f>
      </c>
      <c t="s">
        <v>27</v>
      </c>
    </row>
    <row r="146" spans="1:5" ht="12.75">
      <c r="A146" s="37" t="s">
        <v>55</v>
      </c>
      <c r="E146" s="38" t="s">
        <v>306</v>
      </c>
    </row>
    <row r="147" spans="1:5" ht="12.75">
      <c r="A147" s="44" t="s">
        <v>57</v>
      </c>
      <c r="E147" s="40" t="s">
        <v>307</v>
      </c>
    </row>
    <row r="148" spans="1:16" ht="12.75">
      <c r="A148" s="26" t="s">
        <v>50</v>
      </c>
      <c s="31" t="s">
        <v>308</v>
      </c>
      <c s="31" t="s">
        <v>309</v>
      </c>
      <c s="26" t="s">
        <v>52</v>
      </c>
      <c s="32" t="s">
        <v>310</v>
      </c>
      <c s="33" t="s">
        <v>82</v>
      </c>
      <c s="34">
        <v>109.418</v>
      </c>
      <c s="35">
        <v>0</v>
      </c>
      <c s="36">
        <f>ROUND(ROUND(H148,2)*ROUND(G148,3),2)</f>
      </c>
      <c r="O148">
        <f>(I148*21)/100</f>
      </c>
      <c t="s">
        <v>27</v>
      </c>
    </row>
    <row r="149" spans="1:5" ht="12.75">
      <c r="A149" s="37" t="s">
        <v>55</v>
      </c>
      <c r="E149" s="38" t="s">
        <v>311</v>
      </c>
    </row>
    <row r="150" spans="1:5" ht="102">
      <c r="A150" s="44" t="s">
        <v>57</v>
      </c>
      <c r="E150" s="40" t="s">
        <v>312</v>
      </c>
    </row>
    <row r="151" spans="1:16" ht="12.75">
      <c r="A151" s="26" t="s">
        <v>50</v>
      </c>
      <c s="31" t="s">
        <v>313</v>
      </c>
      <c s="31" t="s">
        <v>314</v>
      </c>
      <c s="26" t="s">
        <v>52</v>
      </c>
      <c s="32" t="s">
        <v>315</v>
      </c>
      <c s="33" t="s">
        <v>82</v>
      </c>
      <c s="34">
        <v>3.564</v>
      </c>
      <c s="35">
        <v>0</v>
      </c>
      <c s="36">
        <f>ROUND(ROUND(H151,2)*ROUND(G151,3),2)</f>
      </c>
      <c r="O151">
        <f>(I151*21)/100</f>
      </c>
      <c t="s">
        <v>27</v>
      </c>
    </row>
    <row r="152" spans="1:5" ht="12.75">
      <c r="A152" s="37" t="s">
        <v>55</v>
      </c>
      <c r="E152" s="38" t="s">
        <v>52</v>
      </c>
    </row>
    <row r="153" spans="1:5" ht="12.75">
      <c r="A153" s="44" t="s">
        <v>57</v>
      </c>
      <c r="E153" s="40" t="s">
        <v>316</v>
      </c>
    </row>
    <row r="154" spans="1:16" ht="12.75">
      <c r="A154" s="26" t="s">
        <v>50</v>
      </c>
      <c s="31" t="s">
        <v>317</v>
      </c>
      <c s="31" t="s">
        <v>318</v>
      </c>
      <c s="26" t="s">
        <v>52</v>
      </c>
      <c s="32" t="s">
        <v>319</v>
      </c>
      <c s="33" t="s">
        <v>82</v>
      </c>
      <c s="34">
        <v>71.52</v>
      </c>
      <c s="35">
        <v>0</v>
      </c>
      <c s="36">
        <f>ROUND(ROUND(H154,2)*ROUND(G154,3),2)</f>
      </c>
      <c r="O154">
        <f>(I154*21)/100</f>
      </c>
      <c t="s">
        <v>27</v>
      </c>
    </row>
    <row r="155" spans="1:5" ht="12.75">
      <c r="A155" s="37" t="s">
        <v>55</v>
      </c>
      <c r="E155" s="38" t="s">
        <v>320</v>
      </c>
    </row>
    <row r="156" spans="1:5" ht="12.75">
      <c r="A156" s="39" t="s">
        <v>57</v>
      </c>
      <c r="E156" s="40" t="s">
        <v>321</v>
      </c>
    </row>
    <row r="157" spans="1:18" ht="12.75" customHeight="1">
      <c r="A157" s="6" t="s">
        <v>48</v>
      </c>
      <c s="6"/>
      <c s="42" t="s">
        <v>39</v>
      </c>
      <c s="6"/>
      <c s="29" t="s">
        <v>322</v>
      </c>
      <c s="6"/>
      <c s="6"/>
      <c s="6"/>
      <c s="43">
        <f>0+Q157</f>
      </c>
      <c r="O157">
        <f>0+R157</f>
      </c>
      <c r="Q157">
        <f>0+I158+I161+I164+I167+I170+I173+I176+I179+I182+I185+I188+I191+I194+I197+I200+I203+I206+I209+I212+I215+I218+I221</f>
      </c>
      <c>
        <f>0+O158+O161+O164+O167+O170+O173+O176+O179+O182+O185+O188+O191+O194+O197+O200+O203+O206+O209+O212+O215+O218+O221</f>
      </c>
    </row>
    <row r="158" spans="1:16" ht="25.5">
      <c r="A158" s="26" t="s">
        <v>50</v>
      </c>
      <c s="31" t="s">
        <v>323</v>
      </c>
      <c s="31" t="s">
        <v>324</v>
      </c>
      <c s="26" t="s">
        <v>52</v>
      </c>
      <c s="32" t="s">
        <v>325</v>
      </c>
      <c s="33" t="s">
        <v>62</v>
      </c>
      <c s="34">
        <v>770</v>
      </c>
      <c s="35">
        <v>0</v>
      </c>
      <c s="36">
        <f>ROUND(ROUND(H158,2)*ROUND(G158,3),2)</f>
      </c>
      <c r="O158">
        <f>(I158*21)/100</f>
      </c>
      <c t="s">
        <v>27</v>
      </c>
    </row>
    <row r="159" spans="1:5" ht="12.75">
      <c r="A159" s="37" t="s">
        <v>55</v>
      </c>
      <c r="E159" s="38" t="s">
        <v>326</v>
      </c>
    </row>
    <row r="160" spans="1:5" ht="12.75">
      <c r="A160" s="44" t="s">
        <v>57</v>
      </c>
      <c r="E160" s="40" t="s">
        <v>327</v>
      </c>
    </row>
    <row r="161" spans="1:16" ht="12.75">
      <c r="A161" s="26" t="s">
        <v>50</v>
      </c>
      <c s="31" t="s">
        <v>328</v>
      </c>
      <c s="31" t="s">
        <v>329</v>
      </c>
      <c s="26" t="s">
        <v>52</v>
      </c>
      <c s="32" t="s">
        <v>330</v>
      </c>
      <c s="33" t="s">
        <v>62</v>
      </c>
      <c s="34">
        <v>35263.35</v>
      </c>
      <c s="35">
        <v>0</v>
      </c>
      <c s="36">
        <f>ROUND(ROUND(H161,2)*ROUND(G161,3),2)</f>
      </c>
      <c r="O161">
        <f>(I161*21)/100</f>
      </c>
      <c t="s">
        <v>27</v>
      </c>
    </row>
    <row r="162" spans="1:5" ht="51">
      <c r="A162" s="37" t="s">
        <v>55</v>
      </c>
      <c r="E162" s="38" t="s">
        <v>331</v>
      </c>
    </row>
    <row r="163" spans="1:5" ht="89.25">
      <c r="A163" s="44" t="s">
        <v>57</v>
      </c>
      <c r="E163" s="40" t="s">
        <v>332</v>
      </c>
    </row>
    <row r="164" spans="1:16" ht="12.75">
      <c r="A164" s="26" t="s">
        <v>50</v>
      </c>
      <c s="31" t="s">
        <v>333</v>
      </c>
      <c s="31" t="s">
        <v>334</v>
      </c>
      <c s="26" t="s">
        <v>52</v>
      </c>
      <c s="32" t="s">
        <v>335</v>
      </c>
      <c s="33" t="s">
        <v>62</v>
      </c>
      <c s="34">
        <v>4720</v>
      </c>
      <c s="35">
        <v>0</v>
      </c>
      <c s="36">
        <f>ROUND(ROUND(H164,2)*ROUND(G164,3),2)</f>
      </c>
      <c r="O164">
        <f>(I164*21)/100</f>
      </c>
      <c t="s">
        <v>27</v>
      </c>
    </row>
    <row r="165" spans="1:5" ht="12.75">
      <c r="A165" s="37" t="s">
        <v>55</v>
      </c>
      <c r="E165" s="38" t="s">
        <v>336</v>
      </c>
    </row>
    <row r="166" spans="1:5" ht="12.75">
      <c r="A166" s="44" t="s">
        <v>57</v>
      </c>
      <c r="E166" s="40" t="s">
        <v>337</v>
      </c>
    </row>
    <row r="167" spans="1:16" ht="12.75">
      <c r="A167" s="26" t="s">
        <v>50</v>
      </c>
      <c s="31" t="s">
        <v>338</v>
      </c>
      <c s="31" t="s">
        <v>339</v>
      </c>
      <c s="26" t="s">
        <v>124</v>
      </c>
      <c s="32" t="s">
        <v>340</v>
      </c>
      <c s="33" t="s">
        <v>62</v>
      </c>
      <c s="34">
        <v>770</v>
      </c>
      <c s="35">
        <v>0</v>
      </c>
      <c s="36">
        <f>ROUND(ROUND(H167,2)*ROUND(G167,3),2)</f>
      </c>
      <c r="O167">
        <f>(I167*21)/100</f>
      </c>
      <c t="s">
        <v>27</v>
      </c>
    </row>
    <row r="168" spans="1:5" ht="12.75">
      <c r="A168" s="37" t="s">
        <v>55</v>
      </c>
      <c r="E168" s="38" t="s">
        <v>341</v>
      </c>
    </row>
    <row r="169" spans="1:5" ht="12.75">
      <c r="A169" s="44" t="s">
        <v>57</v>
      </c>
      <c r="E169" s="40" t="s">
        <v>327</v>
      </c>
    </row>
    <row r="170" spans="1:16" ht="12.75">
      <c r="A170" s="26" t="s">
        <v>50</v>
      </c>
      <c s="31" t="s">
        <v>342</v>
      </c>
      <c s="31" t="s">
        <v>339</v>
      </c>
      <c s="26" t="s">
        <v>127</v>
      </c>
      <c s="32" t="s">
        <v>340</v>
      </c>
      <c s="33" t="s">
        <v>62</v>
      </c>
      <c s="34">
        <v>1778</v>
      </c>
      <c s="35">
        <v>0</v>
      </c>
      <c s="36">
        <f>ROUND(ROUND(H170,2)*ROUND(G170,3),2)</f>
      </c>
      <c r="O170">
        <f>(I170*21)/100</f>
      </c>
      <c t="s">
        <v>27</v>
      </c>
    </row>
    <row r="171" spans="1:5" ht="12.75">
      <c r="A171" s="37" t="s">
        <v>55</v>
      </c>
      <c r="E171" s="38" t="s">
        <v>343</v>
      </c>
    </row>
    <row r="172" spans="1:5" ht="51">
      <c r="A172" s="44" t="s">
        <v>57</v>
      </c>
      <c r="E172" s="40" t="s">
        <v>344</v>
      </c>
    </row>
    <row r="173" spans="1:16" ht="12.75">
      <c r="A173" s="26" t="s">
        <v>50</v>
      </c>
      <c s="31" t="s">
        <v>345</v>
      </c>
      <c s="31" t="s">
        <v>346</v>
      </c>
      <c s="26" t="s">
        <v>52</v>
      </c>
      <c s="32" t="s">
        <v>347</v>
      </c>
      <c s="33" t="s">
        <v>62</v>
      </c>
      <c s="34">
        <v>489</v>
      </c>
      <c s="35">
        <v>0</v>
      </c>
      <c s="36">
        <f>ROUND(ROUND(H173,2)*ROUND(G173,3),2)</f>
      </c>
      <c r="O173">
        <f>(I173*21)/100</f>
      </c>
      <c t="s">
        <v>27</v>
      </c>
    </row>
    <row r="174" spans="1:5" ht="38.25">
      <c r="A174" s="37" t="s">
        <v>55</v>
      </c>
      <c r="E174" s="38" t="s">
        <v>348</v>
      </c>
    </row>
    <row r="175" spans="1:5" ht="12.75">
      <c r="A175" s="44" t="s">
        <v>57</v>
      </c>
      <c r="E175" s="40" t="s">
        <v>349</v>
      </c>
    </row>
    <row r="176" spans="1:16" ht="12.75">
      <c r="A176" s="26" t="s">
        <v>50</v>
      </c>
      <c s="31" t="s">
        <v>350</v>
      </c>
      <c s="31" t="s">
        <v>351</v>
      </c>
      <c s="26" t="s">
        <v>52</v>
      </c>
      <c s="32" t="s">
        <v>352</v>
      </c>
      <c s="33" t="s">
        <v>62</v>
      </c>
      <c s="34">
        <v>3260</v>
      </c>
      <c s="35">
        <v>0</v>
      </c>
      <c s="36">
        <f>ROUND(ROUND(H176,2)*ROUND(G176,3),2)</f>
      </c>
      <c r="O176">
        <f>(I176*21)/100</f>
      </c>
      <c t="s">
        <v>27</v>
      </c>
    </row>
    <row r="177" spans="1:5" ht="38.25">
      <c r="A177" s="37" t="s">
        <v>55</v>
      </c>
      <c r="E177" s="38" t="s">
        <v>353</v>
      </c>
    </row>
    <row r="178" spans="1:5" ht="12.75">
      <c r="A178" s="44" t="s">
        <v>57</v>
      </c>
      <c r="E178" s="40" t="s">
        <v>354</v>
      </c>
    </row>
    <row r="179" spans="1:16" ht="12.75">
      <c r="A179" s="26" t="s">
        <v>50</v>
      </c>
      <c s="31" t="s">
        <v>355</v>
      </c>
      <c s="31" t="s">
        <v>356</v>
      </c>
      <c s="26" t="s">
        <v>124</v>
      </c>
      <c s="32" t="s">
        <v>357</v>
      </c>
      <c s="33" t="s">
        <v>62</v>
      </c>
      <c s="34">
        <v>489</v>
      </c>
      <c s="35">
        <v>0</v>
      </c>
      <c s="36">
        <f>ROUND(ROUND(H179,2)*ROUND(G179,3),2)</f>
      </c>
      <c r="O179">
        <f>(I179*21)/100</f>
      </c>
      <c t="s">
        <v>27</v>
      </c>
    </row>
    <row r="180" spans="1:5" ht="12.75">
      <c r="A180" s="37" t="s">
        <v>55</v>
      </c>
      <c r="E180" s="38" t="s">
        <v>358</v>
      </c>
    </row>
    <row r="181" spans="1:5" ht="12.75">
      <c r="A181" s="44" t="s">
        <v>57</v>
      </c>
      <c r="E181" s="40" t="s">
        <v>349</v>
      </c>
    </row>
    <row r="182" spans="1:16" ht="12.75">
      <c r="A182" s="26" t="s">
        <v>50</v>
      </c>
      <c s="31" t="s">
        <v>359</v>
      </c>
      <c s="31" t="s">
        <v>356</v>
      </c>
      <c s="26" t="s">
        <v>127</v>
      </c>
      <c s="32" t="s">
        <v>357</v>
      </c>
      <c s="33" t="s">
        <v>62</v>
      </c>
      <c s="34">
        <v>30345.436</v>
      </c>
      <c s="35">
        <v>0</v>
      </c>
      <c s="36">
        <f>ROUND(ROUND(H182,2)*ROUND(G182,3),2)</f>
      </c>
      <c r="O182">
        <f>(I182*21)/100</f>
      </c>
      <c t="s">
        <v>27</v>
      </c>
    </row>
    <row r="183" spans="1:5" ht="12.75">
      <c r="A183" s="37" t="s">
        <v>55</v>
      </c>
      <c r="E183" s="38" t="s">
        <v>360</v>
      </c>
    </row>
    <row r="184" spans="1:5" ht="76.5">
      <c r="A184" s="44" t="s">
        <v>57</v>
      </c>
      <c r="E184" s="40" t="s">
        <v>361</v>
      </c>
    </row>
    <row r="185" spans="1:16" ht="12.75">
      <c r="A185" s="26" t="s">
        <v>50</v>
      </c>
      <c s="31" t="s">
        <v>362</v>
      </c>
      <c s="31" t="s">
        <v>363</v>
      </c>
      <c s="26" t="s">
        <v>124</v>
      </c>
      <c s="32" t="s">
        <v>364</v>
      </c>
      <c s="33" t="s">
        <v>62</v>
      </c>
      <c s="34">
        <v>28986.212</v>
      </c>
      <c s="35">
        <v>0</v>
      </c>
      <c s="36">
        <f>ROUND(ROUND(H185,2)*ROUND(G185,3),2)</f>
      </c>
      <c r="O185">
        <f>(I185*21)/100</f>
      </c>
      <c t="s">
        <v>27</v>
      </c>
    </row>
    <row r="186" spans="1:5" ht="12.75">
      <c r="A186" s="37" t="s">
        <v>55</v>
      </c>
      <c r="E186" s="38" t="s">
        <v>365</v>
      </c>
    </row>
    <row r="187" spans="1:5" ht="63.75">
      <c r="A187" s="44" t="s">
        <v>57</v>
      </c>
      <c r="E187" s="40" t="s">
        <v>366</v>
      </c>
    </row>
    <row r="188" spans="1:16" ht="12.75">
      <c r="A188" s="26" t="s">
        <v>50</v>
      </c>
      <c s="31" t="s">
        <v>367</v>
      </c>
      <c s="31" t="s">
        <v>363</v>
      </c>
      <c s="26" t="s">
        <v>127</v>
      </c>
      <c s="32" t="s">
        <v>364</v>
      </c>
      <c s="33" t="s">
        <v>62</v>
      </c>
      <c s="34">
        <v>30602.824</v>
      </c>
      <c s="35">
        <v>0</v>
      </c>
      <c s="36">
        <f>ROUND(ROUND(H188,2)*ROUND(G188,3),2)</f>
      </c>
      <c r="O188">
        <f>(I188*21)/100</f>
      </c>
      <c t="s">
        <v>27</v>
      </c>
    </row>
    <row r="189" spans="1:5" ht="12.75">
      <c r="A189" s="37" t="s">
        <v>55</v>
      </c>
      <c r="E189" s="38" t="s">
        <v>368</v>
      </c>
    </row>
    <row r="190" spans="1:5" ht="89.25">
      <c r="A190" s="44" t="s">
        <v>57</v>
      </c>
      <c r="E190" s="40" t="s">
        <v>369</v>
      </c>
    </row>
    <row r="191" spans="1:16" ht="12.75">
      <c r="A191" s="26" t="s">
        <v>50</v>
      </c>
      <c s="31" t="s">
        <v>370</v>
      </c>
      <c s="31" t="s">
        <v>371</v>
      </c>
      <c s="26" t="s">
        <v>52</v>
      </c>
      <c s="32" t="s">
        <v>372</v>
      </c>
      <c s="33" t="s">
        <v>62</v>
      </c>
      <c s="34">
        <v>11651.6</v>
      </c>
      <c s="35">
        <v>0</v>
      </c>
      <c s="36">
        <f>ROUND(ROUND(H191,2)*ROUND(G191,3),2)</f>
      </c>
      <c r="O191">
        <f>(I191*21)/100</f>
      </c>
      <c t="s">
        <v>27</v>
      </c>
    </row>
    <row r="192" spans="1:5" ht="12.75">
      <c r="A192" s="37" t="s">
        <v>55</v>
      </c>
      <c r="E192" s="38" t="s">
        <v>373</v>
      </c>
    </row>
    <row r="193" spans="1:5" ht="51">
      <c r="A193" s="44" t="s">
        <v>57</v>
      </c>
      <c r="E193" s="40" t="s">
        <v>374</v>
      </c>
    </row>
    <row r="194" spans="1:16" ht="12.75">
      <c r="A194" s="26" t="s">
        <v>50</v>
      </c>
      <c s="31" t="s">
        <v>375</v>
      </c>
      <c s="31" t="s">
        <v>376</v>
      </c>
      <c s="26" t="s">
        <v>52</v>
      </c>
      <c s="32" t="s">
        <v>377</v>
      </c>
      <c s="33" t="s">
        <v>62</v>
      </c>
      <c s="34">
        <v>489</v>
      </c>
      <c s="35">
        <v>0</v>
      </c>
      <c s="36">
        <f>ROUND(ROUND(H194,2)*ROUND(G194,3),2)</f>
      </c>
      <c r="O194">
        <f>(I194*21)/100</f>
      </c>
      <c t="s">
        <v>27</v>
      </c>
    </row>
    <row r="195" spans="1:5" ht="12.75">
      <c r="A195" s="37" t="s">
        <v>55</v>
      </c>
      <c r="E195" s="38" t="s">
        <v>378</v>
      </c>
    </row>
    <row r="196" spans="1:5" ht="12.75">
      <c r="A196" s="44" t="s">
        <v>57</v>
      </c>
      <c r="E196" s="40" t="s">
        <v>349</v>
      </c>
    </row>
    <row r="197" spans="1:16" ht="12.75">
      <c r="A197" s="26" t="s">
        <v>50</v>
      </c>
      <c s="31" t="s">
        <v>379</v>
      </c>
      <c s="31" t="s">
        <v>380</v>
      </c>
      <c s="26" t="s">
        <v>52</v>
      </c>
      <c s="32" t="s">
        <v>381</v>
      </c>
      <c s="33" t="s">
        <v>62</v>
      </c>
      <c s="34">
        <v>17999</v>
      </c>
      <c s="35">
        <v>0</v>
      </c>
      <c s="36">
        <f>ROUND(ROUND(H197,2)*ROUND(G197,3),2)</f>
      </c>
      <c r="O197">
        <f>(I197*21)/100</f>
      </c>
      <c t="s">
        <v>27</v>
      </c>
    </row>
    <row r="198" spans="1:5" ht="38.25">
      <c r="A198" s="37" t="s">
        <v>55</v>
      </c>
      <c r="E198" s="38" t="s">
        <v>382</v>
      </c>
    </row>
    <row r="199" spans="1:5" ht="51">
      <c r="A199" s="44" t="s">
        <v>57</v>
      </c>
      <c r="E199" s="40" t="s">
        <v>383</v>
      </c>
    </row>
    <row r="200" spans="1:16" ht="12.75">
      <c r="A200" s="26" t="s">
        <v>50</v>
      </c>
      <c s="31" t="s">
        <v>384</v>
      </c>
      <c s="31" t="s">
        <v>385</v>
      </c>
      <c s="26" t="s">
        <v>52</v>
      </c>
      <c s="32" t="s">
        <v>386</v>
      </c>
      <c s="33" t="s">
        <v>62</v>
      </c>
      <c s="34">
        <v>29882.212</v>
      </c>
      <c s="35">
        <v>0</v>
      </c>
      <c s="36">
        <f>ROUND(ROUND(H200,2)*ROUND(G200,3),2)</f>
      </c>
      <c r="O200">
        <f>(I200*21)/100</f>
      </c>
      <c t="s">
        <v>27</v>
      </c>
    </row>
    <row r="201" spans="1:5" ht="12.75">
      <c r="A201" s="37" t="s">
        <v>55</v>
      </c>
      <c r="E201" s="38" t="s">
        <v>387</v>
      </c>
    </row>
    <row r="202" spans="1:5" ht="76.5">
      <c r="A202" s="44" t="s">
        <v>57</v>
      </c>
      <c r="E202" s="40" t="s">
        <v>388</v>
      </c>
    </row>
    <row r="203" spans="1:16" ht="12.75">
      <c r="A203" s="26" t="s">
        <v>50</v>
      </c>
      <c s="31" t="s">
        <v>389</v>
      </c>
      <c s="31" t="s">
        <v>390</v>
      </c>
      <c s="26" t="s">
        <v>52</v>
      </c>
      <c s="32" t="s">
        <v>391</v>
      </c>
      <c s="33" t="s">
        <v>62</v>
      </c>
      <c s="34">
        <v>30113.824</v>
      </c>
      <c s="35">
        <v>0</v>
      </c>
      <c s="36">
        <f>ROUND(ROUND(H203,2)*ROUND(G203,3),2)</f>
      </c>
      <c r="O203">
        <f>(I203*21)/100</f>
      </c>
      <c t="s">
        <v>27</v>
      </c>
    </row>
    <row r="204" spans="1:5" ht="12.75">
      <c r="A204" s="37" t="s">
        <v>55</v>
      </c>
      <c r="E204" s="38" t="s">
        <v>392</v>
      </c>
    </row>
    <row r="205" spans="1:5" ht="76.5">
      <c r="A205" s="44" t="s">
        <v>57</v>
      </c>
      <c r="E205" s="40" t="s">
        <v>393</v>
      </c>
    </row>
    <row r="206" spans="1:16" ht="12.75">
      <c r="A206" s="26" t="s">
        <v>50</v>
      </c>
      <c s="31" t="s">
        <v>394</v>
      </c>
      <c s="31" t="s">
        <v>395</v>
      </c>
      <c s="26" t="s">
        <v>52</v>
      </c>
      <c s="32" t="s">
        <v>396</v>
      </c>
      <c s="33" t="s">
        <v>62</v>
      </c>
      <c s="34">
        <v>770</v>
      </c>
      <c s="35">
        <v>0</v>
      </c>
      <c s="36">
        <f>ROUND(ROUND(H206,2)*ROUND(G206,3),2)</f>
      </c>
      <c r="O206">
        <f>(I206*21)/100</f>
      </c>
      <c t="s">
        <v>27</v>
      </c>
    </row>
    <row r="207" spans="1:5" ht="12.75">
      <c r="A207" s="37" t="s">
        <v>55</v>
      </c>
      <c r="E207" s="38" t="s">
        <v>397</v>
      </c>
    </row>
    <row r="208" spans="1:5" ht="12.75">
      <c r="A208" s="44" t="s">
        <v>57</v>
      </c>
      <c r="E208" s="40" t="s">
        <v>327</v>
      </c>
    </row>
    <row r="209" spans="1:16" ht="12.75">
      <c r="A209" s="26" t="s">
        <v>50</v>
      </c>
      <c s="31" t="s">
        <v>398</v>
      </c>
      <c s="31" t="s">
        <v>399</v>
      </c>
      <c s="26" t="s">
        <v>52</v>
      </c>
      <c s="32" t="s">
        <v>400</v>
      </c>
      <c s="33" t="s">
        <v>62</v>
      </c>
      <c s="34">
        <v>1303.7</v>
      </c>
      <c s="35">
        <v>0</v>
      </c>
      <c s="36">
        <f>ROUND(ROUND(H209,2)*ROUND(G209,3),2)</f>
      </c>
      <c r="O209">
        <f>(I209*21)/100</f>
      </c>
      <c t="s">
        <v>27</v>
      </c>
    </row>
    <row r="210" spans="1:5" ht="12.75">
      <c r="A210" s="37" t="s">
        <v>55</v>
      </c>
      <c r="E210" s="38" t="s">
        <v>401</v>
      </c>
    </row>
    <row r="211" spans="1:5" ht="12.75">
      <c r="A211" s="44" t="s">
        <v>57</v>
      </c>
      <c r="E211" s="40" t="s">
        <v>402</v>
      </c>
    </row>
    <row r="212" spans="1:16" ht="12.75">
      <c r="A212" s="26" t="s">
        <v>50</v>
      </c>
      <c s="31" t="s">
        <v>403</v>
      </c>
      <c s="31" t="s">
        <v>404</v>
      </c>
      <c s="26" t="s">
        <v>52</v>
      </c>
      <c s="32" t="s">
        <v>405</v>
      </c>
      <c s="33" t="s">
        <v>62</v>
      </c>
      <c s="34">
        <v>4594.56</v>
      </c>
      <c s="35">
        <v>0</v>
      </c>
      <c s="36">
        <f>ROUND(ROUND(H212,2)*ROUND(G212,3),2)</f>
      </c>
      <c r="O212">
        <f>(I212*21)/100</f>
      </c>
      <c t="s">
        <v>27</v>
      </c>
    </row>
    <row r="213" spans="1:5" ht="25.5">
      <c r="A213" s="37" t="s">
        <v>55</v>
      </c>
      <c r="E213" s="38" t="s">
        <v>406</v>
      </c>
    </row>
    <row r="214" spans="1:5" ht="38.25">
      <c r="A214" s="44" t="s">
        <v>57</v>
      </c>
      <c r="E214" s="40" t="s">
        <v>407</v>
      </c>
    </row>
    <row r="215" spans="1:16" ht="12.75">
      <c r="A215" s="26" t="s">
        <v>50</v>
      </c>
      <c s="31" t="s">
        <v>408</v>
      </c>
      <c s="31" t="s">
        <v>409</v>
      </c>
      <c s="26" t="s">
        <v>52</v>
      </c>
      <c s="32" t="s">
        <v>410</v>
      </c>
      <c s="33" t="s">
        <v>62</v>
      </c>
      <c s="34">
        <v>931.8</v>
      </c>
      <c s="35">
        <v>0</v>
      </c>
      <c s="36">
        <f>ROUND(ROUND(H215,2)*ROUND(G215,3),2)</f>
      </c>
      <c r="O215">
        <f>(I215*21)/100</f>
      </c>
      <c t="s">
        <v>27</v>
      </c>
    </row>
    <row r="216" spans="1:5" ht="25.5">
      <c r="A216" s="37" t="s">
        <v>55</v>
      </c>
      <c r="E216" s="38" t="s">
        <v>411</v>
      </c>
    </row>
    <row r="217" spans="1:5" ht="38.25">
      <c r="A217" s="44" t="s">
        <v>57</v>
      </c>
      <c r="E217" s="40" t="s">
        <v>412</v>
      </c>
    </row>
    <row r="218" spans="1:16" ht="25.5">
      <c r="A218" s="26" t="s">
        <v>50</v>
      </c>
      <c s="31" t="s">
        <v>413</v>
      </c>
      <c s="31" t="s">
        <v>414</v>
      </c>
      <c s="26" t="s">
        <v>52</v>
      </c>
      <c s="32" t="s">
        <v>415</v>
      </c>
      <c s="33" t="s">
        <v>62</v>
      </c>
      <c s="34">
        <v>83.2</v>
      </c>
      <c s="35">
        <v>0</v>
      </c>
      <c s="36">
        <f>ROUND(ROUND(H218,2)*ROUND(G218,3),2)</f>
      </c>
      <c r="O218">
        <f>(I218*21)/100</f>
      </c>
      <c t="s">
        <v>27</v>
      </c>
    </row>
    <row r="219" spans="1:5" ht="25.5">
      <c r="A219" s="37" t="s">
        <v>55</v>
      </c>
      <c r="E219" s="38" t="s">
        <v>416</v>
      </c>
    </row>
    <row r="220" spans="1:5" ht="25.5">
      <c r="A220" s="44" t="s">
        <v>57</v>
      </c>
      <c r="E220" s="40" t="s">
        <v>417</v>
      </c>
    </row>
    <row r="221" spans="1:16" ht="25.5">
      <c r="A221" s="26" t="s">
        <v>50</v>
      </c>
      <c s="31" t="s">
        <v>418</v>
      </c>
      <c s="31" t="s">
        <v>419</v>
      </c>
      <c s="26" t="s">
        <v>52</v>
      </c>
      <c s="32" t="s">
        <v>420</v>
      </c>
      <c s="33" t="s">
        <v>62</v>
      </c>
      <c s="34">
        <v>399.44</v>
      </c>
      <c s="35">
        <v>0</v>
      </c>
      <c s="36">
        <f>ROUND(ROUND(H221,2)*ROUND(G221,3),2)</f>
      </c>
      <c r="O221">
        <f>(I221*21)/100</f>
      </c>
      <c t="s">
        <v>27</v>
      </c>
    </row>
    <row r="222" spans="1:5" ht="25.5">
      <c r="A222" s="37" t="s">
        <v>55</v>
      </c>
      <c r="E222" s="38" t="s">
        <v>421</v>
      </c>
    </row>
    <row r="223" spans="1:5" ht="25.5">
      <c r="A223" s="39" t="s">
        <v>57</v>
      </c>
      <c r="E223" s="40" t="s">
        <v>422</v>
      </c>
    </row>
    <row r="224" spans="1:18" ht="12.75" customHeight="1">
      <c r="A224" s="6" t="s">
        <v>48</v>
      </c>
      <c s="6"/>
      <c s="42" t="s">
        <v>79</v>
      </c>
      <c s="6"/>
      <c s="29" t="s">
        <v>423</v>
      </c>
      <c s="6"/>
      <c s="6"/>
      <c s="6"/>
      <c s="43">
        <f>0+Q224</f>
      </c>
      <c r="O224">
        <f>0+R224</f>
      </c>
      <c r="Q224">
        <f>0+I225+I228</f>
      </c>
      <c>
        <f>0+O225+O228</f>
      </c>
    </row>
    <row r="225" spans="1:16" ht="12.75">
      <c r="A225" s="26" t="s">
        <v>50</v>
      </c>
      <c s="31" t="s">
        <v>424</v>
      </c>
      <c s="31" t="s">
        <v>425</v>
      </c>
      <c s="26" t="s">
        <v>52</v>
      </c>
      <c s="32" t="s">
        <v>426</v>
      </c>
      <c s="33" t="s">
        <v>62</v>
      </c>
      <c s="34">
        <v>278.5</v>
      </c>
      <c s="35">
        <v>0</v>
      </c>
      <c s="36">
        <f>ROUND(ROUND(H225,2)*ROUND(G225,3),2)</f>
      </c>
      <c r="O225">
        <f>(I225*21)/100</f>
      </c>
      <c t="s">
        <v>27</v>
      </c>
    </row>
    <row r="226" spans="1:5" ht="12.75">
      <c r="A226" s="37" t="s">
        <v>55</v>
      </c>
      <c r="E226" s="38" t="s">
        <v>52</v>
      </c>
    </row>
    <row r="227" spans="1:5" ht="25.5">
      <c r="A227" s="44" t="s">
        <v>57</v>
      </c>
      <c r="E227" s="40" t="s">
        <v>427</v>
      </c>
    </row>
    <row r="228" spans="1:16" ht="12.75">
      <c r="A228" s="26" t="s">
        <v>50</v>
      </c>
      <c s="31" t="s">
        <v>428</v>
      </c>
      <c s="31" t="s">
        <v>429</v>
      </c>
      <c s="26" t="s">
        <v>52</v>
      </c>
      <c s="32" t="s">
        <v>430</v>
      </c>
      <c s="33" t="s">
        <v>96</v>
      </c>
      <c s="34">
        <v>400</v>
      </c>
      <c s="35">
        <v>0</v>
      </c>
      <c s="36">
        <f>ROUND(ROUND(H228,2)*ROUND(G228,3),2)</f>
      </c>
      <c r="O228">
        <f>(I228*21)/100</f>
      </c>
      <c t="s">
        <v>27</v>
      </c>
    </row>
    <row r="229" spans="1:5" ht="12.75">
      <c r="A229" s="37" t="s">
        <v>55</v>
      </c>
      <c r="E229" s="38" t="s">
        <v>52</v>
      </c>
    </row>
    <row r="230" spans="1:5" ht="12.75">
      <c r="A230" s="39" t="s">
        <v>57</v>
      </c>
      <c r="E230" s="40" t="s">
        <v>431</v>
      </c>
    </row>
    <row r="231" spans="1:18" ht="12.75" customHeight="1">
      <c r="A231" s="6" t="s">
        <v>48</v>
      </c>
      <c s="6"/>
      <c s="42" t="s">
        <v>85</v>
      </c>
      <c s="6"/>
      <c s="29" t="s">
        <v>432</v>
      </c>
      <c s="6"/>
      <c s="6"/>
      <c s="6"/>
      <c s="43">
        <f>0+Q231</f>
      </c>
      <c r="O231">
        <f>0+R231</f>
      </c>
      <c r="Q231">
        <f>0+I232+I235+I238+I241+I244+I247+I250+I253+I256+I259+I262+I265+I268</f>
      </c>
      <c>
        <f>0+O232+O235+O238+O241+O244+O247+O250+O253+O256+O259+O262+O265+O268</f>
      </c>
    </row>
    <row r="232" spans="1:16" ht="12.75">
      <c r="A232" s="26" t="s">
        <v>50</v>
      </c>
      <c s="31" t="s">
        <v>433</v>
      </c>
      <c s="31" t="s">
        <v>434</v>
      </c>
      <c s="26" t="s">
        <v>52</v>
      </c>
      <c s="32" t="s">
        <v>435</v>
      </c>
      <c s="33" t="s">
        <v>96</v>
      </c>
      <c s="34">
        <v>29.7</v>
      </c>
      <c s="35">
        <v>0</v>
      </c>
      <c s="36">
        <f>ROUND(ROUND(H232,2)*ROUND(G232,3),2)</f>
      </c>
      <c r="O232">
        <f>(I232*21)/100</f>
      </c>
      <c t="s">
        <v>27</v>
      </c>
    </row>
    <row r="233" spans="1:5" ht="12.75">
      <c r="A233" s="37" t="s">
        <v>55</v>
      </c>
      <c r="E233" s="38" t="s">
        <v>52</v>
      </c>
    </row>
    <row r="234" spans="1:5" ht="12.75">
      <c r="A234" s="44" t="s">
        <v>57</v>
      </c>
      <c r="E234" s="40" t="s">
        <v>436</v>
      </c>
    </row>
    <row r="235" spans="1:16" ht="12.75">
      <c r="A235" s="26" t="s">
        <v>50</v>
      </c>
      <c s="31" t="s">
        <v>437</v>
      </c>
      <c s="31" t="s">
        <v>438</v>
      </c>
      <c s="26" t="s">
        <v>52</v>
      </c>
      <c s="32" t="s">
        <v>439</v>
      </c>
      <c s="33" t="s">
        <v>96</v>
      </c>
      <c s="34">
        <v>400.7</v>
      </c>
      <c s="35">
        <v>0</v>
      </c>
      <c s="36">
        <f>ROUND(ROUND(H235,2)*ROUND(G235,3),2)</f>
      </c>
      <c r="O235">
        <f>(I235*21)/100</f>
      </c>
      <c t="s">
        <v>27</v>
      </c>
    </row>
    <row r="236" spans="1:5" ht="12.75">
      <c r="A236" s="37" t="s">
        <v>55</v>
      </c>
      <c r="E236" s="38" t="s">
        <v>52</v>
      </c>
    </row>
    <row r="237" spans="1:5" ht="51">
      <c r="A237" s="44" t="s">
        <v>57</v>
      </c>
      <c r="E237" s="40" t="s">
        <v>440</v>
      </c>
    </row>
    <row r="238" spans="1:16" ht="12.75">
      <c r="A238" s="26" t="s">
        <v>50</v>
      </c>
      <c s="31" t="s">
        <v>441</v>
      </c>
      <c s="31" t="s">
        <v>442</v>
      </c>
      <c s="26" t="s">
        <v>52</v>
      </c>
      <c s="32" t="s">
        <v>443</v>
      </c>
      <c s="33" t="s">
        <v>71</v>
      </c>
      <c s="34">
        <v>5</v>
      </c>
      <c s="35">
        <v>0</v>
      </c>
      <c s="36">
        <f>ROUND(ROUND(H238,2)*ROUND(G238,3),2)</f>
      </c>
      <c r="O238">
        <f>(I238*21)/100</f>
      </c>
      <c t="s">
        <v>27</v>
      </c>
    </row>
    <row r="239" spans="1:5" ht="12.75">
      <c r="A239" s="37" t="s">
        <v>55</v>
      </c>
      <c r="E239" s="38" t="s">
        <v>52</v>
      </c>
    </row>
    <row r="240" spans="1:5" ht="12.75">
      <c r="A240" s="44" t="s">
        <v>57</v>
      </c>
      <c r="E240" s="40" t="s">
        <v>444</v>
      </c>
    </row>
    <row r="241" spans="1:16" ht="12.75">
      <c r="A241" s="26" t="s">
        <v>50</v>
      </c>
      <c s="31" t="s">
        <v>445</v>
      </c>
      <c s="31" t="s">
        <v>446</v>
      </c>
      <c s="26" t="s">
        <v>52</v>
      </c>
      <c s="32" t="s">
        <v>447</v>
      </c>
      <c s="33" t="s">
        <v>71</v>
      </c>
      <c s="34">
        <v>86</v>
      </c>
      <c s="35">
        <v>0</v>
      </c>
      <c s="36">
        <f>ROUND(ROUND(H241,2)*ROUND(G241,3),2)</f>
      </c>
      <c r="O241">
        <f>(I241*21)/100</f>
      </c>
      <c t="s">
        <v>27</v>
      </c>
    </row>
    <row r="242" spans="1:5" ht="12.75">
      <c r="A242" s="37" t="s">
        <v>55</v>
      </c>
      <c r="E242" s="38" t="s">
        <v>448</v>
      </c>
    </row>
    <row r="243" spans="1:5" ht="12.75">
      <c r="A243" s="44" t="s">
        <v>57</v>
      </c>
      <c r="E243" s="40" t="s">
        <v>449</v>
      </c>
    </row>
    <row r="244" spans="1:16" ht="12.75">
      <c r="A244" s="26" t="s">
        <v>50</v>
      </c>
      <c s="31" t="s">
        <v>450</v>
      </c>
      <c s="31" t="s">
        <v>451</v>
      </c>
      <c s="26" t="s">
        <v>52</v>
      </c>
      <c s="32" t="s">
        <v>452</v>
      </c>
      <c s="33" t="s">
        <v>71</v>
      </c>
      <c s="34">
        <v>87</v>
      </c>
      <c s="35">
        <v>0</v>
      </c>
      <c s="36">
        <f>ROUND(ROUND(H244,2)*ROUND(G244,3),2)</f>
      </c>
      <c r="O244">
        <f>(I244*21)/100</f>
      </c>
      <c t="s">
        <v>27</v>
      </c>
    </row>
    <row r="245" spans="1:5" ht="12.75">
      <c r="A245" s="37" t="s">
        <v>55</v>
      </c>
      <c r="E245" s="38" t="s">
        <v>448</v>
      </c>
    </row>
    <row r="246" spans="1:5" ht="12.75">
      <c r="A246" s="44" t="s">
        <v>57</v>
      </c>
      <c r="E246" s="40" t="s">
        <v>453</v>
      </c>
    </row>
    <row r="247" spans="1:16" ht="12.75">
      <c r="A247" s="26" t="s">
        <v>50</v>
      </c>
      <c s="31" t="s">
        <v>454</v>
      </c>
      <c s="31" t="s">
        <v>455</v>
      </c>
      <c s="26" t="s">
        <v>52</v>
      </c>
      <c s="32" t="s">
        <v>456</v>
      </c>
      <c s="33" t="s">
        <v>71</v>
      </c>
      <c s="34">
        <v>5</v>
      </c>
      <c s="35">
        <v>0</v>
      </c>
      <c s="36">
        <f>ROUND(ROUND(H247,2)*ROUND(G247,3),2)</f>
      </c>
      <c r="O247">
        <f>(I247*21)/100</f>
      </c>
      <c t="s">
        <v>27</v>
      </c>
    </row>
    <row r="248" spans="1:5" ht="12.75">
      <c r="A248" s="37" t="s">
        <v>55</v>
      </c>
      <c r="E248" s="38" t="s">
        <v>448</v>
      </c>
    </row>
    <row r="249" spans="1:5" ht="12.75">
      <c r="A249" s="44" t="s">
        <v>57</v>
      </c>
      <c r="E249" s="40" t="s">
        <v>457</v>
      </c>
    </row>
    <row r="250" spans="1:16" ht="12.75">
      <c r="A250" s="26" t="s">
        <v>50</v>
      </c>
      <c s="31" t="s">
        <v>458</v>
      </c>
      <c s="31" t="s">
        <v>459</v>
      </c>
      <c s="26" t="s">
        <v>52</v>
      </c>
      <c s="32" t="s">
        <v>460</v>
      </c>
      <c s="33" t="s">
        <v>71</v>
      </c>
      <c s="34">
        <v>4</v>
      </c>
      <c s="35">
        <v>0</v>
      </c>
      <c s="36">
        <f>ROUND(ROUND(H250,2)*ROUND(G250,3),2)</f>
      </c>
      <c r="O250">
        <f>(I250*21)/100</f>
      </c>
      <c t="s">
        <v>27</v>
      </c>
    </row>
    <row r="251" spans="1:5" ht="12.75">
      <c r="A251" s="37" t="s">
        <v>55</v>
      </c>
      <c r="E251" s="38" t="s">
        <v>448</v>
      </c>
    </row>
    <row r="252" spans="1:5" ht="12.75">
      <c r="A252" s="44" t="s">
        <v>57</v>
      </c>
      <c r="E252" s="40" t="s">
        <v>461</v>
      </c>
    </row>
    <row r="253" spans="1:16" ht="12.75">
      <c r="A253" s="26" t="s">
        <v>50</v>
      </c>
      <c s="31" t="s">
        <v>462</v>
      </c>
      <c s="31" t="s">
        <v>463</v>
      </c>
      <c s="26" t="s">
        <v>52</v>
      </c>
      <c s="32" t="s">
        <v>464</v>
      </c>
      <c s="33" t="s">
        <v>71</v>
      </c>
      <c s="34">
        <v>17</v>
      </c>
      <c s="35">
        <v>0</v>
      </c>
      <c s="36">
        <f>ROUND(ROUND(H253,2)*ROUND(G253,3),2)</f>
      </c>
      <c r="O253">
        <f>(I253*21)/100</f>
      </c>
      <c t="s">
        <v>27</v>
      </c>
    </row>
    <row r="254" spans="1:5" ht="12.75">
      <c r="A254" s="37" t="s">
        <v>55</v>
      </c>
      <c r="E254" s="38" t="s">
        <v>465</v>
      </c>
    </row>
    <row r="255" spans="1:5" ht="12.75">
      <c r="A255" s="44" t="s">
        <v>57</v>
      </c>
      <c r="E255" s="40" t="s">
        <v>466</v>
      </c>
    </row>
    <row r="256" spans="1:16" ht="12.75">
      <c r="A256" s="26" t="s">
        <v>50</v>
      </c>
      <c s="31" t="s">
        <v>467</v>
      </c>
      <c s="31" t="s">
        <v>468</v>
      </c>
      <c s="26" t="s">
        <v>52</v>
      </c>
      <c s="32" t="s">
        <v>469</v>
      </c>
      <c s="33" t="s">
        <v>71</v>
      </c>
      <c s="34">
        <v>4</v>
      </c>
      <c s="35">
        <v>0</v>
      </c>
      <c s="36">
        <f>ROUND(ROUND(H256,2)*ROUND(G256,3),2)</f>
      </c>
      <c r="O256">
        <f>(I256*21)/100</f>
      </c>
      <c t="s">
        <v>27</v>
      </c>
    </row>
    <row r="257" spans="1:5" ht="12.75">
      <c r="A257" s="37" t="s">
        <v>55</v>
      </c>
      <c r="E257" s="38" t="s">
        <v>465</v>
      </c>
    </row>
    <row r="258" spans="1:5" ht="12.75">
      <c r="A258" s="44" t="s">
        <v>57</v>
      </c>
      <c r="E258" s="40" t="s">
        <v>470</v>
      </c>
    </row>
    <row r="259" spans="1:16" ht="12.75">
      <c r="A259" s="26" t="s">
        <v>50</v>
      </c>
      <c s="31" t="s">
        <v>471</v>
      </c>
      <c s="31" t="s">
        <v>472</v>
      </c>
      <c s="26" t="s">
        <v>52</v>
      </c>
      <c s="32" t="s">
        <v>473</v>
      </c>
      <c s="33" t="s">
        <v>96</v>
      </c>
      <c s="34">
        <v>29.7</v>
      </c>
      <c s="35">
        <v>0</v>
      </c>
      <c s="36">
        <f>ROUND(ROUND(H259,2)*ROUND(G259,3),2)</f>
      </c>
      <c r="O259">
        <f>(I259*21)/100</f>
      </c>
      <c t="s">
        <v>27</v>
      </c>
    </row>
    <row r="260" spans="1:5" ht="12.75">
      <c r="A260" s="37" t="s">
        <v>55</v>
      </c>
      <c r="E260" s="38" t="s">
        <v>52</v>
      </c>
    </row>
    <row r="261" spans="1:5" ht="12.75">
      <c r="A261" s="44" t="s">
        <v>57</v>
      </c>
      <c r="E261" s="40" t="s">
        <v>436</v>
      </c>
    </row>
    <row r="262" spans="1:16" ht="12.75">
      <c r="A262" s="26" t="s">
        <v>50</v>
      </c>
      <c s="31" t="s">
        <v>474</v>
      </c>
      <c s="31" t="s">
        <v>475</v>
      </c>
      <c s="26" t="s">
        <v>52</v>
      </c>
      <c s="32" t="s">
        <v>476</v>
      </c>
      <c s="33" t="s">
        <v>96</v>
      </c>
      <c s="34">
        <v>100.7</v>
      </c>
      <c s="35">
        <v>0</v>
      </c>
      <c s="36">
        <f>ROUND(ROUND(H262,2)*ROUND(G262,3),2)</f>
      </c>
      <c r="O262">
        <f>(I262*21)/100</f>
      </c>
      <c t="s">
        <v>27</v>
      </c>
    </row>
    <row r="263" spans="1:5" ht="12.75">
      <c r="A263" s="37" t="s">
        <v>55</v>
      </c>
      <c r="E263" s="38" t="s">
        <v>52</v>
      </c>
    </row>
    <row r="264" spans="1:5" ht="12.75">
      <c r="A264" s="44" t="s">
        <v>57</v>
      </c>
      <c r="E264" s="40" t="s">
        <v>477</v>
      </c>
    </row>
    <row r="265" spans="1:16" ht="12.75">
      <c r="A265" s="26" t="s">
        <v>50</v>
      </c>
      <c s="31" t="s">
        <v>478</v>
      </c>
      <c s="31" t="s">
        <v>479</v>
      </c>
      <c s="26" t="s">
        <v>52</v>
      </c>
      <c s="32" t="s">
        <v>480</v>
      </c>
      <c s="33" t="s">
        <v>96</v>
      </c>
      <c s="34">
        <v>130.4</v>
      </c>
      <c s="35">
        <v>0</v>
      </c>
      <c s="36">
        <f>ROUND(ROUND(H265,2)*ROUND(G265,3),2)</f>
      </c>
      <c r="O265">
        <f>(I265*21)/100</f>
      </c>
      <c t="s">
        <v>27</v>
      </c>
    </row>
    <row r="266" spans="1:5" ht="12.75">
      <c r="A266" s="37" t="s">
        <v>55</v>
      </c>
      <c r="E266" s="38" t="s">
        <v>52</v>
      </c>
    </row>
    <row r="267" spans="1:5" ht="38.25">
      <c r="A267" s="44" t="s">
        <v>57</v>
      </c>
      <c r="E267" s="40" t="s">
        <v>481</v>
      </c>
    </row>
    <row r="268" spans="1:16" ht="12.75">
      <c r="A268" s="26" t="s">
        <v>50</v>
      </c>
      <c s="31" t="s">
        <v>482</v>
      </c>
      <c s="31" t="s">
        <v>483</v>
      </c>
      <c s="26" t="s">
        <v>52</v>
      </c>
      <c s="32" t="s">
        <v>484</v>
      </c>
      <c s="33" t="s">
        <v>71</v>
      </c>
      <c s="34">
        <v>7</v>
      </c>
      <c s="35">
        <v>0</v>
      </c>
      <c s="36">
        <f>ROUND(ROUND(H268,2)*ROUND(G268,3),2)</f>
      </c>
      <c r="O268">
        <f>(I268*21)/100</f>
      </c>
      <c t="s">
        <v>27</v>
      </c>
    </row>
    <row r="269" spans="1:5" ht="12.75">
      <c r="A269" s="37" t="s">
        <v>55</v>
      </c>
      <c r="E269" s="38" t="s">
        <v>52</v>
      </c>
    </row>
    <row r="270" spans="1:5" ht="12.75">
      <c r="A270" s="39" t="s">
        <v>57</v>
      </c>
      <c r="E270" s="40" t="s">
        <v>485</v>
      </c>
    </row>
    <row r="271" spans="1:18" ht="12.75" customHeight="1">
      <c r="A271" s="6" t="s">
        <v>48</v>
      </c>
      <c s="6"/>
      <c s="42" t="s">
        <v>44</v>
      </c>
      <c s="6"/>
      <c s="29" t="s">
        <v>93</v>
      </c>
      <c s="6"/>
      <c s="6"/>
      <c s="6"/>
      <c s="43">
        <f>0+Q271</f>
      </c>
      <c r="O271">
        <f>0+R271</f>
      </c>
      <c r="Q271">
        <f>0+I272+I275+I278+I281+I284+I287+I290+I293+I296+I299+I302+I305+I308+I311+I314+I317+I320+I323+I326+I329+I332+I335+I338+I341+I344+I347+I350+I353+I356+I359+I362+I365+I368+I371+I374+I377+I380+I383+I386+I389+I392+I395+I398+I401+I404+I407+I410+I413+I416</f>
      </c>
      <c>
        <f>0+O272+O275+O278+O281+O284+O287+O290+O293+O296+O299+O302+O305+O308+O311+O314+O317+O320+O323+O326+O329+O332+O335+O338+O341+O344+O347+O350+O353+O356+O359+O362+O365+O368+O371+O374+O377+O380+O383+O386+O389+O392+O395+O398+O401+O404+O407+O410+O413+O416</f>
      </c>
    </row>
    <row r="272" spans="1:16" ht="12.75">
      <c r="A272" s="26" t="s">
        <v>50</v>
      </c>
      <c s="31" t="s">
        <v>486</v>
      </c>
      <c s="31" t="s">
        <v>487</v>
      </c>
      <c s="26" t="s">
        <v>52</v>
      </c>
      <c s="32" t="s">
        <v>488</v>
      </c>
      <c s="33" t="s">
        <v>96</v>
      </c>
      <c s="34">
        <v>60</v>
      </c>
      <c s="35">
        <v>0</v>
      </c>
      <c s="36">
        <f>ROUND(ROUND(H272,2)*ROUND(G272,3),2)</f>
      </c>
      <c r="O272">
        <f>(I272*21)/100</f>
      </c>
      <c t="s">
        <v>27</v>
      </c>
    </row>
    <row r="273" spans="1:5" ht="12.75">
      <c r="A273" s="37" t="s">
        <v>55</v>
      </c>
      <c r="E273" s="38" t="s">
        <v>489</v>
      </c>
    </row>
    <row r="274" spans="1:5" ht="12.75">
      <c r="A274" s="44" t="s">
        <v>57</v>
      </c>
      <c r="E274" s="40" t="s">
        <v>490</v>
      </c>
    </row>
    <row r="275" spans="1:16" ht="25.5">
      <c r="A275" s="26" t="s">
        <v>50</v>
      </c>
      <c s="31" t="s">
        <v>491</v>
      </c>
      <c s="31" t="s">
        <v>492</v>
      </c>
      <c s="26" t="s">
        <v>52</v>
      </c>
      <c s="32" t="s">
        <v>493</v>
      </c>
      <c s="33" t="s">
        <v>96</v>
      </c>
      <c s="34">
        <v>190</v>
      </c>
      <c s="35">
        <v>0</v>
      </c>
      <c s="36">
        <f>ROUND(ROUND(H275,2)*ROUND(G275,3),2)</f>
      </c>
      <c r="O275">
        <f>(I275*21)/100</f>
      </c>
      <c t="s">
        <v>27</v>
      </c>
    </row>
    <row r="276" spans="1:5" ht="25.5">
      <c r="A276" s="37" t="s">
        <v>55</v>
      </c>
      <c r="E276" s="38" t="s">
        <v>494</v>
      </c>
    </row>
    <row r="277" spans="1:5" ht="51">
      <c r="A277" s="44" t="s">
        <v>57</v>
      </c>
      <c r="E277" s="40" t="s">
        <v>495</v>
      </c>
    </row>
    <row r="278" spans="1:16" ht="12.75">
      <c r="A278" s="26" t="s">
        <v>50</v>
      </c>
      <c s="31" t="s">
        <v>496</v>
      </c>
      <c s="31" t="s">
        <v>497</v>
      </c>
      <c s="26" t="s">
        <v>52</v>
      </c>
      <c s="32" t="s">
        <v>498</v>
      </c>
      <c s="33" t="s">
        <v>71</v>
      </c>
      <c s="34">
        <v>153</v>
      </c>
      <c s="35">
        <v>0</v>
      </c>
      <c s="36">
        <f>ROUND(ROUND(H278,2)*ROUND(G278,3),2)</f>
      </c>
      <c r="O278">
        <f>(I278*21)/100</f>
      </c>
      <c t="s">
        <v>27</v>
      </c>
    </row>
    <row r="279" spans="1:5" ht="12.75">
      <c r="A279" s="37" t="s">
        <v>55</v>
      </c>
      <c r="E279" s="38" t="s">
        <v>52</v>
      </c>
    </row>
    <row r="280" spans="1:5" ht="51">
      <c r="A280" s="44" t="s">
        <v>57</v>
      </c>
      <c r="E280" s="40" t="s">
        <v>499</v>
      </c>
    </row>
    <row r="281" spans="1:16" ht="12.75">
      <c r="A281" s="26" t="s">
        <v>50</v>
      </c>
      <c s="31" t="s">
        <v>500</v>
      </c>
      <c s="31" t="s">
        <v>501</v>
      </c>
      <c s="26" t="s">
        <v>52</v>
      </c>
      <c s="32" t="s">
        <v>502</v>
      </c>
      <c s="33" t="s">
        <v>71</v>
      </c>
      <c s="34">
        <v>141</v>
      </c>
      <c s="35">
        <v>0</v>
      </c>
      <c s="36">
        <f>ROUND(ROUND(H281,2)*ROUND(G281,3),2)</f>
      </c>
      <c r="O281">
        <f>(I281*21)/100</f>
      </c>
      <c t="s">
        <v>27</v>
      </c>
    </row>
    <row r="282" spans="1:5" ht="12.75">
      <c r="A282" s="37" t="s">
        <v>55</v>
      </c>
      <c r="E282" s="38" t="s">
        <v>52</v>
      </c>
    </row>
    <row r="283" spans="1:5" ht="12.75">
      <c r="A283" s="44" t="s">
        <v>57</v>
      </c>
      <c r="E283" s="40" t="s">
        <v>503</v>
      </c>
    </row>
    <row r="284" spans="1:16" ht="12.75">
      <c r="A284" s="26" t="s">
        <v>50</v>
      </c>
      <c s="31" t="s">
        <v>504</v>
      </c>
      <c s="31" t="s">
        <v>505</v>
      </c>
      <c s="26" t="s">
        <v>52</v>
      </c>
      <c s="32" t="s">
        <v>506</v>
      </c>
      <c s="33" t="s">
        <v>71</v>
      </c>
      <c s="34">
        <v>28</v>
      </c>
      <c s="35">
        <v>0</v>
      </c>
      <c s="36">
        <f>ROUND(ROUND(H284,2)*ROUND(G284,3),2)</f>
      </c>
      <c r="O284">
        <f>(I284*21)/100</f>
      </c>
      <c t="s">
        <v>27</v>
      </c>
    </row>
    <row r="285" spans="1:5" ht="12.75">
      <c r="A285" s="37" t="s">
        <v>55</v>
      </c>
      <c r="E285" s="38" t="s">
        <v>52</v>
      </c>
    </row>
    <row r="286" spans="1:5" ht="12.75">
      <c r="A286" s="44" t="s">
        <v>57</v>
      </c>
      <c r="E286" s="40" t="s">
        <v>507</v>
      </c>
    </row>
    <row r="287" spans="1:16" ht="12.75">
      <c r="A287" s="26" t="s">
        <v>50</v>
      </c>
      <c s="31" t="s">
        <v>508</v>
      </c>
      <c s="31" t="s">
        <v>509</v>
      </c>
      <c s="26" t="s">
        <v>52</v>
      </c>
      <c s="32" t="s">
        <v>510</v>
      </c>
      <c s="33" t="s">
        <v>511</v>
      </c>
      <c s="34">
        <v>2</v>
      </c>
      <c s="35">
        <v>0</v>
      </c>
      <c s="36">
        <f>ROUND(ROUND(H287,2)*ROUND(G287,3),2)</f>
      </c>
      <c r="O287">
        <f>(I287*21)/100</f>
      </c>
      <c t="s">
        <v>27</v>
      </c>
    </row>
    <row r="288" spans="1:5" ht="12.75">
      <c r="A288" s="37" t="s">
        <v>55</v>
      </c>
      <c r="E288" s="38" t="s">
        <v>52</v>
      </c>
    </row>
    <row r="289" spans="1:5" ht="12.75">
      <c r="A289" s="44" t="s">
        <v>57</v>
      </c>
      <c r="E289" s="40" t="s">
        <v>512</v>
      </c>
    </row>
    <row r="290" spans="1:16" ht="12.75">
      <c r="A290" s="26" t="s">
        <v>50</v>
      </c>
      <c s="31" t="s">
        <v>513</v>
      </c>
      <c s="31" t="s">
        <v>514</v>
      </c>
      <c s="26" t="s">
        <v>52</v>
      </c>
      <c s="32" t="s">
        <v>515</v>
      </c>
      <c s="33" t="s">
        <v>71</v>
      </c>
      <c s="34">
        <v>10</v>
      </c>
      <c s="35">
        <v>0</v>
      </c>
      <c s="36">
        <f>ROUND(ROUND(H290,2)*ROUND(G290,3),2)</f>
      </c>
      <c r="O290">
        <f>(I290*21)/100</f>
      </c>
      <c t="s">
        <v>27</v>
      </c>
    </row>
    <row r="291" spans="1:5" ht="12.75">
      <c r="A291" s="37" t="s">
        <v>55</v>
      </c>
      <c r="E291" s="38" t="s">
        <v>516</v>
      </c>
    </row>
    <row r="292" spans="1:5" ht="12.75">
      <c r="A292" s="44" t="s">
        <v>57</v>
      </c>
      <c r="E292" s="40" t="s">
        <v>517</v>
      </c>
    </row>
    <row r="293" spans="1:16" ht="25.5">
      <c r="A293" s="26" t="s">
        <v>50</v>
      </c>
      <c s="31" t="s">
        <v>518</v>
      </c>
      <c s="31" t="s">
        <v>519</v>
      </c>
      <c s="26" t="s">
        <v>52</v>
      </c>
      <c s="32" t="s">
        <v>520</v>
      </c>
      <c s="33" t="s">
        <v>71</v>
      </c>
      <c s="34">
        <v>182</v>
      </c>
      <c s="35">
        <v>0</v>
      </c>
      <c s="36">
        <f>ROUND(ROUND(H293,2)*ROUND(G293,3),2)</f>
      </c>
      <c r="O293">
        <f>(I293*21)/100</f>
      </c>
      <c t="s">
        <v>27</v>
      </c>
    </row>
    <row r="294" spans="1:5" ht="12.75">
      <c r="A294" s="37" t="s">
        <v>55</v>
      </c>
      <c r="E294" s="38" t="s">
        <v>52</v>
      </c>
    </row>
    <row r="295" spans="1:5" ht="38.25">
      <c r="A295" s="44" t="s">
        <v>57</v>
      </c>
      <c r="E295" s="40" t="s">
        <v>521</v>
      </c>
    </row>
    <row r="296" spans="1:16" ht="12.75">
      <c r="A296" s="26" t="s">
        <v>50</v>
      </c>
      <c s="31" t="s">
        <v>522</v>
      </c>
      <c s="31" t="s">
        <v>523</v>
      </c>
      <c s="26" t="s">
        <v>52</v>
      </c>
      <c s="32" t="s">
        <v>524</v>
      </c>
      <c s="33" t="s">
        <v>71</v>
      </c>
      <c s="34">
        <v>31</v>
      </c>
      <c s="35">
        <v>0</v>
      </c>
      <c s="36">
        <f>ROUND(ROUND(H296,2)*ROUND(G296,3),2)</f>
      </c>
      <c r="O296">
        <f>(I296*21)/100</f>
      </c>
      <c t="s">
        <v>27</v>
      </c>
    </row>
    <row r="297" spans="1:5" ht="25.5">
      <c r="A297" s="37" t="s">
        <v>55</v>
      </c>
      <c r="E297" s="38" t="s">
        <v>525</v>
      </c>
    </row>
    <row r="298" spans="1:5" ht="12.75">
      <c r="A298" s="44" t="s">
        <v>57</v>
      </c>
      <c r="E298" s="40" t="s">
        <v>526</v>
      </c>
    </row>
    <row r="299" spans="1:16" ht="25.5">
      <c r="A299" s="26" t="s">
        <v>50</v>
      </c>
      <c s="31" t="s">
        <v>527</v>
      </c>
      <c s="31" t="s">
        <v>528</v>
      </c>
      <c s="26" t="s">
        <v>52</v>
      </c>
      <c s="32" t="s">
        <v>529</v>
      </c>
      <c s="33" t="s">
        <v>71</v>
      </c>
      <c s="34">
        <v>2</v>
      </c>
      <c s="35">
        <v>0</v>
      </c>
      <c s="36">
        <f>ROUND(ROUND(H299,2)*ROUND(G299,3),2)</f>
      </c>
      <c r="O299">
        <f>(I299*21)/100</f>
      </c>
      <c t="s">
        <v>27</v>
      </c>
    </row>
    <row r="300" spans="1:5" ht="12.75">
      <c r="A300" s="37" t="s">
        <v>55</v>
      </c>
      <c r="E300" s="38" t="s">
        <v>52</v>
      </c>
    </row>
    <row r="301" spans="1:5" ht="12.75">
      <c r="A301" s="44" t="s">
        <v>57</v>
      </c>
      <c r="E301" s="40" t="s">
        <v>530</v>
      </c>
    </row>
    <row r="302" spans="1:16" ht="12.75">
      <c r="A302" s="26" t="s">
        <v>50</v>
      </c>
      <c s="31" t="s">
        <v>531</v>
      </c>
      <c s="31" t="s">
        <v>532</v>
      </c>
      <c s="26" t="s">
        <v>52</v>
      </c>
      <c s="32" t="s">
        <v>533</v>
      </c>
      <c s="33" t="s">
        <v>71</v>
      </c>
      <c s="34">
        <v>4</v>
      </c>
      <c s="35">
        <v>0</v>
      </c>
      <c s="36">
        <f>ROUND(ROUND(H302,2)*ROUND(G302,3),2)</f>
      </c>
      <c r="O302">
        <f>(I302*21)/100</f>
      </c>
      <c t="s">
        <v>27</v>
      </c>
    </row>
    <row r="303" spans="1:5" ht="12.75">
      <c r="A303" s="37" t="s">
        <v>55</v>
      </c>
      <c r="E303" s="38" t="s">
        <v>52</v>
      </c>
    </row>
    <row r="304" spans="1:5" ht="12.75">
      <c r="A304" s="44" t="s">
        <v>57</v>
      </c>
      <c r="E304" s="40" t="s">
        <v>534</v>
      </c>
    </row>
    <row r="305" spans="1:16" ht="12.75">
      <c r="A305" s="26" t="s">
        <v>50</v>
      </c>
      <c s="31" t="s">
        <v>535</v>
      </c>
      <c s="31" t="s">
        <v>536</v>
      </c>
      <c s="26" t="s">
        <v>52</v>
      </c>
      <c s="32" t="s">
        <v>537</v>
      </c>
      <c s="33" t="s">
        <v>71</v>
      </c>
      <c s="34">
        <v>5</v>
      </c>
      <c s="35">
        <v>0</v>
      </c>
      <c s="36">
        <f>ROUND(ROUND(H305,2)*ROUND(G305,3),2)</f>
      </c>
      <c r="O305">
        <f>(I305*21)/100</f>
      </c>
      <c t="s">
        <v>27</v>
      </c>
    </row>
    <row r="306" spans="1:5" ht="12.75">
      <c r="A306" s="37" t="s">
        <v>55</v>
      </c>
      <c r="E306" s="38" t="s">
        <v>52</v>
      </c>
    </row>
    <row r="307" spans="1:5" ht="12.75">
      <c r="A307" s="44" t="s">
        <v>57</v>
      </c>
      <c r="E307" s="40" t="s">
        <v>538</v>
      </c>
    </row>
    <row r="308" spans="1:16" ht="12.75">
      <c r="A308" s="26" t="s">
        <v>50</v>
      </c>
      <c s="31" t="s">
        <v>539</v>
      </c>
      <c s="31" t="s">
        <v>540</v>
      </c>
      <c s="26" t="s">
        <v>52</v>
      </c>
      <c s="32" t="s">
        <v>541</v>
      </c>
      <c s="33" t="s">
        <v>71</v>
      </c>
      <c s="34">
        <v>24</v>
      </c>
      <c s="35">
        <v>0</v>
      </c>
      <c s="36">
        <f>ROUND(ROUND(H308,2)*ROUND(G308,3),2)</f>
      </c>
      <c r="O308">
        <f>(I308*21)/100</f>
      </c>
      <c t="s">
        <v>27</v>
      </c>
    </row>
    <row r="309" spans="1:5" ht="38.25">
      <c r="A309" s="37" t="s">
        <v>55</v>
      </c>
      <c r="E309" s="38" t="s">
        <v>542</v>
      </c>
    </row>
    <row r="310" spans="1:5" ht="12.75">
      <c r="A310" s="44" t="s">
        <v>57</v>
      </c>
      <c r="E310" s="40" t="s">
        <v>543</v>
      </c>
    </row>
    <row r="311" spans="1:16" ht="25.5">
      <c r="A311" s="26" t="s">
        <v>50</v>
      </c>
      <c s="31" t="s">
        <v>544</v>
      </c>
      <c s="31" t="s">
        <v>545</v>
      </c>
      <c s="26" t="s">
        <v>52</v>
      </c>
      <c s="32" t="s">
        <v>546</v>
      </c>
      <c s="33" t="s">
        <v>71</v>
      </c>
      <c s="34">
        <v>160</v>
      </c>
      <c s="35">
        <v>0</v>
      </c>
      <c s="36">
        <f>ROUND(ROUND(H311,2)*ROUND(G311,3),2)</f>
      </c>
      <c r="O311">
        <f>(I311*21)/100</f>
      </c>
      <c t="s">
        <v>27</v>
      </c>
    </row>
    <row r="312" spans="1:5" ht="12.75">
      <c r="A312" s="37" t="s">
        <v>55</v>
      </c>
      <c r="E312" s="38" t="s">
        <v>52</v>
      </c>
    </row>
    <row r="313" spans="1:5" ht="12.75">
      <c r="A313" s="44" t="s">
        <v>57</v>
      </c>
      <c r="E313" s="40" t="s">
        <v>547</v>
      </c>
    </row>
    <row r="314" spans="1:16" ht="25.5">
      <c r="A314" s="26" t="s">
        <v>50</v>
      </c>
      <c s="31" t="s">
        <v>548</v>
      </c>
      <c s="31" t="s">
        <v>549</v>
      </c>
      <c s="26" t="s">
        <v>52</v>
      </c>
      <c s="32" t="s">
        <v>550</v>
      </c>
      <c s="33" t="s">
        <v>62</v>
      </c>
      <c s="34">
        <v>2990.5</v>
      </c>
      <c s="35">
        <v>0</v>
      </c>
      <c s="36">
        <f>ROUND(ROUND(H314,2)*ROUND(G314,3),2)</f>
      </c>
      <c r="O314">
        <f>(I314*21)/100</f>
      </c>
      <c t="s">
        <v>27</v>
      </c>
    </row>
    <row r="315" spans="1:5" ht="25.5">
      <c r="A315" s="37" t="s">
        <v>55</v>
      </c>
      <c r="E315" s="38" t="s">
        <v>551</v>
      </c>
    </row>
    <row r="316" spans="1:5" ht="140.25">
      <c r="A316" s="44" t="s">
        <v>57</v>
      </c>
      <c r="E316" s="40" t="s">
        <v>552</v>
      </c>
    </row>
    <row r="317" spans="1:16" ht="25.5">
      <c r="A317" s="26" t="s">
        <v>50</v>
      </c>
      <c s="31" t="s">
        <v>553</v>
      </c>
      <c s="31" t="s">
        <v>554</v>
      </c>
      <c s="26" t="s">
        <v>52</v>
      </c>
      <c s="32" t="s">
        <v>555</v>
      </c>
      <c s="33" t="s">
        <v>62</v>
      </c>
      <c s="34">
        <v>255.375</v>
      </c>
      <c s="35">
        <v>0</v>
      </c>
      <c s="36">
        <f>ROUND(ROUND(H317,2)*ROUND(G317,3),2)</f>
      </c>
      <c r="O317">
        <f>(I317*21)/100</f>
      </c>
      <c t="s">
        <v>27</v>
      </c>
    </row>
    <row r="318" spans="1:5" ht="25.5">
      <c r="A318" s="37" t="s">
        <v>55</v>
      </c>
      <c r="E318" s="38" t="s">
        <v>556</v>
      </c>
    </row>
    <row r="319" spans="1:5" ht="76.5">
      <c r="A319" s="44" t="s">
        <v>57</v>
      </c>
      <c r="E319" s="40" t="s">
        <v>557</v>
      </c>
    </row>
    <row r="320" spans="1:16" ht="25.5">
      <c r="A320" s="26" t="s">
        <v>50</v>
      </c>
      <c s="31" t="s">
        <v>558</v>
      </c>
      <c s="31" t="s">
        <v>559</v>
      </c>
      <c s="26" t="s">
        <v>52</v>
      </c>
      <c s="32" t="s">
        <v>560</v>
      </c>
      <c s="33" t="s">
        <v>62</v>
      </c>
      <c s="34">
        <v>1955.125</v>
      </c>
      <c s="35">
        <v>0</v>
      </c>
      <c s="36">
        <f>ROUND(ROUND(H320,2)*ROUND(G320,3),2)</f>
      </c>
      <c r="O320">
        <f>(I320*21)/100</f>
      </c>
      <c t="s">
        <v>27</v>
      </c>
    </row>
    <row r="321" spans="1:5" ht="25.5">
      <c r="A321" s="37" t="s">
        <v>55</v>
      </c>
      <c r="E321" s="38" t="s">
        <v>556</v>
      </c>
    </row>
    <row r="322" spans="1:5" ht="76.5">
      <c r="A322" s="44" t="s">
        <v>57</v>
      </c>
      <c r="E322" s="40" t="s">
        <v>561</v>
      </c>
    </row>
    <row r="323" spans="1:16" ht="12.75">
      <c r="A323" s="26" t="s">
        <v>50</v>
      </c>
      <c s="31" t="s">
        <v>562</v>
      </c>
      <c s="31" t="s">
        <v>563</v>
      </c>
      <c s="26" t="s">
        <v>52</v>
      </c>
      <c s="32" t="s">
        <v>564</v>
      </c>
      <c s="33" t="s">
        <v>62</v>
      </c>
      <c s="34">
        <v>780</v>
      </c>
      <c s="35">
        <v>0</v>
      </c>
      <c s="36">
        <f>ROUND(ROUND(H323,2)*ROUND(G323,3),2)</f>
      </c>
      <c r="O323">
        <f>(I323*21)/100</f>
      </c>
      <c t="s">
        <v>27</v>
      </c>
    </row>
    <row r="324" spans="1:5" ht="25.5">
      <c r="A324" s="37" t="s">
        <v>55</v>
      </c>
      <c r="E324" s="38" t="s">
        <v>556</v>
      </c>
    </row>
    <row r="325" spans="1:5" ht="12.75">
      <c r="A325" s="44" t="s">
        <v>57</v>
      </c>
      <c r="E325" s="40" t="s">
        <v>565</v>
      </c>
    </row>
    <row r="326" spans="1:16" ht="12.75">
      <c r="A326" s="26" t="s">
        <v>50</v>
      </c>
      <c s="31" t="s">
        <v>566</v>
      </c>
      <c s="31" t="s">
        <v>567</v>
      </c>
      <c s="26" t="s">
        <v>52</v>
      </c>
      <c s="32" t="s">
        <v>568</v>
      </c>
      <c s="33" t="s">
        <v>96</v>
      </c>
      <c s="34">
        <v>33.5</v>
      </c>
      <c s="35">
        <v>0</v>
      </c>
      <c s="36">
        <f>ROUND(ROUND(H326,2)*ROUND(G326,3),2)</f>
      </c>
      <c r="O326">
        <f>(I326*21)/100</f>
      </c>
      <c t="s">
        <v>27</v>
      </c>
    </row>
    <row r="327" spans="1:5" ht="12.75">
      <c r="A327" s="37" t="s">
        <v>55</v>
      </c>
      <c r="E327" s="38" t="s">
        <v>569</v>
      </c>
    </row>
    <row r="328" spans="1:5" ht="12.75">
      <c r="A328" s="44" t="s">
        <v>57</v>
      </c>
      <c r="E328" s="40" t="s">
        <v>570</v>
      </c>
    </row>
    <row r="329" spans="1:16" ht="12.75">
      <c r="A329" s="26" t="s">
        <v>50</v>
      </c>
      <c s="31" t="s">
        <v>571</v>
      </c>
      <c s="31" t="s">
        <v>572</v>
      </c>
      <c s="26" t="s">
        <v>52</v>
      </c>
      <c s="32" t="s">
        <v>573</v>
      </c>
      <c s="33" t="s">
        <v>71</v>
      </c>
      <c s="34">
        <v>236</v>
      </c>
      <c s="35">
        <v>0</v>
      </c>
      <c s="36">
        <f>ROUND(ROUND(H329,2)*ROUND(G329,3),2)</f>
      </c>
      <c r="O329">
        <f>(I329*21)/100</f>
      </c>
      <c t="s">
        <v>27</v>
      </c>
    </row>
    <row r="330" spans="1:5" ht="12.75">
      <c r="A330" s="37" t="s">
        <v>55</v>
      </c>
      <c r="E330" s="38" t="s">
        <v>52</v>
      </c>
    </row>
    <row r="331" spans="1:5" ht="12.75">
      <c r="A331" s="44" t="s">
        <v>57</v>
      </c>
      <c r="E331" s="40" t="s">
        <v>574</v>
      </c>
    </row>
    <row r="332" spans="1:16" ht="25.5">
      <c r="A332" s="26" t="s">
        <v>50</v>
      </c>
      <c s="31" t="s">
        <v>575</v>
      </c>
      <c s="31" t="s">
        <v>576</v>
      </c>
      <c s="26" t="s">
        <v>52</v>
      </c>
      <c s="32" t="s">
        <v>577</v>
      </c>
      <c s="33" t="s">
        <v>71</v>
      </c>
      <c s="34">
        <v>117</v>
      </c>
      <c s="35">
        <v>0</v>
      </c>
      <c s="36">
        <f>ROUND(ROUND(H332,2)*ROUND(G332,3),2)</f>
      </c>
      <c r="O332">
        <f>(I332*21)/100</f>
      </c>
      <c t="s">
        <v>27</v>
      </c>
    </row>
    <row r="333" spans="1:5" ht="12.75">
      <c r="A333" s="37" t="s">
        <v>55</v>
      </c>
      <c r="E333" s="38" t="s">
        <v>52</v>
      </c>
    </row>
    <row r="334" spans="1:5" ht="12.75">
      <c r="A334" s="44" t="s">
        <v>57</v>
      </c>
      <c r="E334" s="40" t="s">
        <v>578</v>
      </c>
    </row>
    <row r="335" spans="1:16" ht="12.75">
      <c r="A335" s="26" t="s">
        <v>50</v>
      </c>
      <c s="31" t="s">
        <v>579</v>
      </c>
      <c s="31" t="s">
        <v>580</v>
      </c>
      <c s="26" t="s">
        <v>52</v>
      </c>
      <c s="32" t="s">
        <v>581</v>
      </c>
      <c s="33" t="s">
        <v>71</v>
      </c>
      <c s="34">
        <v>46</v>
      </c>
      <c s="35">
        <v>0</v>
      </c>
      <c s="36">
        <f>ROUND(ROUND(H335,2)*ROUND(G335,3),2)</f>
      </c>
      <c r="O335">
        <f>(I335*21)/100</f>
      </c>
      <c t="s">
        <v>27</v>
      </c>
    </row>
    <row r="336" spans="1:5" ht="12.75">
      <c r="A336" s="37" t="s">
        <v>55</v>
      </c>
      <c r="E336" s="38" t="s">
        <v>52</v>
      </c>
    </row>
    <row r="337" spans="1:5" ht="12.75">
      <c r="A337" s="44" t="s">
        <v>57</v>
      </c>
      <c r="E337" s="40" t="s">
        <v>582</v>
      </c>
    </row>
    <row r="338" spans="1:16" ht="12.75">
      <c r="A338" s="26" t="s">
        <v>50</v>
      </c>
      <c s="31" t="s">
        <v>583</v>
      </c>
      <c s="31" t="s">
        <v>584</v>
      </c>
      <c s="26" t="s">
        <v>52</v>
      </c>
      <c s="32" t="s">
        <v>585</v>
      </c>
      <c s="33" t="s">
        <v>96</v>
      </c>
      <c s="34">
        <v>3825</v>
      </c>
      <c s="35">
        <v>0</v>
      </c>
      <c s="36">
        <f>ROUND(ROUND(H338,2)*ROUND(G338,3),2)</f>
      </c>
      <c r="O338">
        <f>(I338*21)/100</f>
      </c>
      <c t="s">
        <v>27</v>
      </c>
    </row>
    <row r="339" spans="1:5" ht="12.75">
      <c r="A339" s="37" t="s">
        <v>55</v>
      </c>
      <c r="E339" s="38" t="s">
        <v>586</v>
      </c>
    </row>
    <row r="340" spans="1:5" ht="12.75">
      <c r="A340" s="44" t="s">
        <v>57</v>
      </c>
      <c r="E340" s="40" t="s">
        <v>587</v>
      </c>
    </row>
    <row r="341" spans="1:16" ht="12.75">
      <c r="A341" s="26" t="s">
        <v>50</v>
      </c>
      <c s="31" t="s">
        <v>588</v>
      </c>
      <c s="31" t="s">
        <v>589</v>
      </c>
      <c s="26" t="s">
        <v>52</v>
      </c>
      <c s="32" t="s">
        <v>590</v>
      </c>
      <c s="33" t="s">
        <v>96</v>
      </c>
      <c s="34">
        <v>5143</v>
      </c>
      <c s="35">
        <v>0</v>
      </c>
      <c s="36">
        <f>ROUND(ROUND(H341,2)*ROUND(G341,3),2)</f>
      </c>
      <c r="O341">
        <f>(I341*21)/100</f>
      </c>
      <c t="s">
        <v>27</v>
      </c>
    </row>
    <row r="342" spans="1:5" ht="12.75">
      <c r="A342" s="37" t="s">
        <v>55</v>
      </c>
      <c r="E342" s="38" t="s">
        <v>586</v>
      </c>
    </row>
    <row r="343" spans="1:5" ht="63.75">
      <c r="A343" s="44" t="s">
        <v>57</v>
      </c>
      <c r="E343" s="40" t="s">
        <v>591</v>
      </c>
    </row>
    <row r="344" spans="1:16" ht="12.75">
      <c r="A344" s="26" t="s">
        <v>50</v>
      </c>
      <c s="31" t="s">
        <v>592</v>
      </c>
      <c s="31" t="s">
        <v>593</v>
      </c>
      <c s="26" t="s">
        <v>52</v>
      </c>
      <c s="32" t="s">
        <v>594</v>
      </c>
      <c s="33" t="s">
        <v>96</v>
      </c>
      <c s="34">
        <v>119</v>
      </c>
      <c s="35">
        <v>0</v>
      </c>
      <c s="36">
        <f>ROUND(ROUND(H344,2)*ROUND(G344,3),2)</f>
      </c>
      <c r="O344">
        <f>(I344*21)/100</f>
      </c>
      <c t="s">
        <v>27</v>
      </c>
    </row>
    <row r="345" spans="1:5" ht="12.75">
      <c r="A345" s="37" t="s">
        <v>55</v>
      </c>
      <c r="E345" s="38" t="s">
        <v>586</v>
      </c>
    </row>
    <row r="346" spans="1:5" ht="12.75">
      <c r="A346" s="44" t="s">
        <v>57</v>
      </c>
      <c r="E346" s="40" t="s">
        <v>595</v>
      </c>
    </row>
    <row r="347" spans="1:16" ht="12.75">
      <c r="A347" s="26" t="s">
        <v>50</v>
      </c>
      <c s="31" t="s">
        <v>596</v>
      </c>
      <c s="31" t="s">
        <v>597</v>
      </c>
      <c s="26" t="s">
        <v>52</v>
      </c>
      <c s="32" t="s">
        <v>598</v>
      </c>
      <c s="33" t="s">
        <v>96</v>
      </c>
      <c s="34">
        <v>117.5</v>
      </c>
      <c s="35">
        <v>0</v>
      </c>
      <c s="36">
        <f>ROUND(ROUND(H347,2)*ROUND(G347,3),2)</f>
      </c>
      <c r="O347">
        <f>(I347*21)/100</f>
      </c>
      <c t="s">
        <v>27</v>
      </c>
    </row>
    <row r="348" spans="1:5" ht="12.75">
      <c r="A348" s="37" t="s">
        <v>55</v>
      </c>
      <c r="E348" s="38" t="s">
        <v>586</v>
      </c>
    </row>
    <row r="349" spans="1:5" ht="12.75">
      <c r="A349" s="44" t="s">
        <v>57</v>
      </c>
      <c r="E349" s="40" t="s">
        <v>599</v>
      </c>
    </row>
    <row r="350" spans="1:16" ht="12.75">
      <c r="A350" s="26" t="s">
        <v>50</v>
      </c>
      <c s="31" t="s">
        <v>600</v>
      </c>
      <c s="31" t="s">
        <v>601</v>
      </c>
      <c s="26" t="s">
        <v>52</v>
      </c>
      <c s="32" t="s">
        <v>602</v>
      </c>
      <c s="33" t="s">
        <v>96</v>
      </c>
      <c s="34">
        <v>80</v>
      </c>
      <c s="35">
        <v>0</v>
      </c>
      <c s="36">
        <f>ROUND(ROUND(H350,2)*ROUND(G350,3),2)</f>
      </c>
      <c r="O350">
        <f>(I350*21)/100</f>
      </c>
      <c t="s">
        <v>27</v>
      </c>
    </row>
    <row r="351" spans="1:5" ht="12.75">
      <c r="A351" s="37" t="s">
        <v>55</v>
      </c>
      <c r="E351" s="38" t="s">
        <v>586</v>
      </c>
    </row>
    <row r="352" spans="1:5" ht="12.75">
      <c r="A352" s="44" t="s">
        <v>57</v>
      </c>
      <c r="E352" s="40" t="s">
        <v>603</v>
      </c>
    </row>
    <row r="353" spans="1:16" ht="12.75">
      <c r="A353" s="26" t="s">
        <v>50</v>
      </c>
      <c s="31" t="s">
        <v>604</v>
      </c>
      <c s="31" t="s">
        <v>605</v>
      </c>
      <c s="26" t="s">
        <v>52</v>
      </c>
      <c s="32" t="s">
        <v>606</v>
      </c>
      <c s="33" t="s">
        <v>96</v>
      </c>
      <c s="34">
        <v>258.4</v>
      </c>
      <c s="35">
        <v>0</v>
      </c>
      <c s="36">
        <f>ROUND(ROUND(H353,2)*ROUND(G353,3),2)</f>
      </c>
      <c r="O353">
        <f>(I353*21)/100</f>
      </c>
      <c t="s">
        <v>27</v>
      </c>
    </row>
    <row r="354" spans="1:5" ht="25.5">
      <c r="A354" s="37" t="s">
        <v>55</v>
      </c>
      <c r="E354" s="38" t="s">
        <v>607</v>
      </c>
    </row>
    <row r="355" spans="1:5" ht="38.25">
      <c r="A355" s="44" t="s">
        <v>57</v>
      </c>
      <c r="E355" s="40" t="s">
        <v>608</v>
      </c>
    </row>
    <row r="356" spans="1:16" ht="12.75">
      <c r="A356" s="26" t="s">
        <v>50</v>
      </c>
      <c s="31" t="s">
        <v>609</v>
      </c>
      <c s="31" t="s">
        <v>610</v>
      </c>
      <c s="26" t="s">
        <v>52</v>
      </c>
      <c s="32" t="s">
        <v>611</v>
      </c>
      <c s="33" t="s">
        <v>96</v>
      </c>
      <c s="34">
        <v>192.5</v>
      </c>
      <c s="35">
        <v>0</v>
      </c>
      <c s="36">
        <f>ROUND(ROUND(H356,2)*ROUND(G356,3),2)</f>
      </c>
      <c r="O356">
        <f>(I356*21)/100</f>
      </c>
      <c t="s">
        <v>27</v>
      </c>
    </row>
    <row r="357" spans="1:5" ht="25.5">
      <c r="A357" s="37" t="s">
        <v>55</v>
      </c>
      <c r="E357" s="38" t="s">
        <v>612</v>
      </c>
    </row>
    <row r="358" spans="1:5" ht="51">
      <c r="A358" s="44" t="s">
        <v>57</v>
      </c>
      <c r="E358" s="40" t="s">
        <v>613</v>
      </c>
    </row>
    <row r="359" spans="1:16" ht="12.75">
      <c r="A359" s="26" t="s">
        <v>50</v>
      </c>
      <c s="31" t="s">
        <v>614</v>
      </c>
      <c s="31" t="s">
        <v>615</v>
      </c>
      <c s="26" t="s">
        <v>52</v>
      </c>
      <c s="32" t="s">
        <v>616</v>
      </c>
      <c s="33" t="s">
        <v>96</v>
      </c>
      <c s="34">
        <v>8.4</v>
      </c>
      <c s="35">
        <v>0</v>
      </c>
      <c s="36">
        <f>ROUND(ROUND(H359,2)*ROUND(G359,3),2)</f>
      </c>
      <c r="O359">
        <f>(I359*21)/100</f>
      </c>
      <c t="s">
        <v>27</v>
      </c>
    </row>
    <row r="360" spans="1:5" ht="12.75">
      <c r="A360" s="37" t="s">
        <v>55</v>
      </c>
      <c r="E360" s="38" t="s">
        <v>617</v>
      </c>
    </row>
    <row r="361" spans="1:5" ht="12.75">
      <c r="A361" s="44" t="s">
        <v>57</v>
      </c>
      <c r="E361" s="40" t="s">
        <v>618</v>
      </c>
    </row>
    <row r="362" spans="1:16" ht="12.75">
      <c r="A362" s="26" t="s">
        <v>50</v>
      </c>
      <c s="31" t="s">
        <v>619</v>
      </c>
      <c s="31" t="s">
        <v>620</v>
      </c>
      <c s="26" t="s">
        <v>52</v>
      </c>
      <c s="32" t="s">
        <v>621</v>
      </c>
      <c s="33" t="s">
        <v>71</v>
      </c>
      <c s="34">
        <v>32</v>
      </c>
      <c s="35">
        <v>0</v>
      </c>
      <c s="36">
        <f>ROUND(ROUND(H362,2)*ROUND(G362,3),2)</f>
      </c>
      <c r="O362">
        <f>(I362*21)/100</f>
      </c>
      <c t="s">
        <v>27</v>
      </c>
    </row>
    <row r="363" spans="1:5" ht="12.75">
      <c r="A363" s="37" t="s">
        <v>55</v>
      </c>
      <c r="E363" s="38" t="s">
        <v>622</v>
      </c>
    </row>
    <row r="364" spans="1:5" ht="25.5">
      <c r="A364" s="44" t="s">
        <v>57</v>
      </c>
      <c r="E364" s="40" t="s">
        <v>623</v>
      </c>
    </row>
    <row r="365" spans="1:16" ht="12.75">
      <c r="A365" s="26" t="s">
        <v>50</v>
      </c>
      <c s="31" t="s">
        <v>624</v>
      </c>
      <c s="31" t="s">
        <v>625</v>
      </c>
      <c s="26" t="s">
        <v>52</v>
      </c>
      <c s="32" t="s">
        <v>626</v>
      </c>
      <c s="33" t="s">
        <v>71</v>
      </c>
      <c s="34">
        <v>24</v>
      </c>
      <c s="35">
        <v>0</v>
      </c>
      <c s="36">
        <f>ROUND(ROUND(H365,2)*ROUND(G365,3),2)</f>
      </c>
      <c r="O365">
        <f>(I365*21)/100</f>
      </c>
      <c t="s">
        <v>27</v>
      </c>
    </row>
    <row r="366" spans="1:5" ht="12.75">
      <c r="A366" s="37" t="s">
        <v>55</v>
      </c>
      <c r="E366" s="38" t="s">
        <v>622</v>
      </c>
    </row>
    <row r="367" spans="1:5" ht="51">
      <c r="A367" s="44" t="s">
        <v>57</v>
      </c>
      <c r="E367" s="40" t="s">
        <v>627</v>
      </c>
    </row>
    <row r="368" spans="1:16" ht="12.75">
      <c r="A368" s="26" t="s">
        <v>50</v>
      </c>
      <c s="31" t="s">
        <v>628</v>
      </c>
      <c s="31" t="s">
        <v>629</v>
      </c>
      <c s="26" t="s">
        <v>52</v>
      </c>
      <c s="32" t="s">
        <v>630</v>
      </c>
      <c s="33" t="s">
        <v>71</v>
      </c>
      <c s="34">
        <v>2</v>
      </c>
      <c s="35">
        <v>0</v>
      </c>
      <c s="36">
        <f>ROUND(ROUND(H368,2)*ROUND(G368,3),2)</f>
      </c>
      <c r="O368">
        <f>(I368*21)/100</f>
      </c>
      <c t="s">
        <v>27</v>
      </c>
    </row>
    <row r="369" spans="1:5" ht="12.75">
      <c r="A369" s="37" t="s">
        <v>55</v>
      </c>
      <c r="E369" s="38" t="s">
        <v>622</v>
      </c>
    </row>
    <row r="370" spans="1:5" ht="12.75">
      <c r="A370" s="44" t="s">
        <v>57</v>
      </c>
      <c r="E370" s="40" t="s">
        <v>631</v>
      </c>
    </row>
    <row r="371" spans="1:16" ht="12.75">
      <c r="A371" s="26" t="s">
        <v>50</v>
      </c>
      <c s="31" t="s">
        <v>632</v>
      </c>
      <c s="31" t="s">
        <v>633</v>
      </c>
      <c s="26" t="s">
        <v>52</v>
      </c>
      <c s="32" t="s">
        <v>634</v>
      </c>
      <c s="33" t="s">
        <v>71</v>
      </c>
      <c s="34">
        <v>1</v>
      </c>
      <c s="35">
        <v>0</v>
      </c>
      <c s="36">
        <f>ROUND(ROUND(H371,2)*ROUND(G371,3),2)</f>
      </c>
      <c r="O371">
        <f>(I371*21)/100</f>
      </c>
      <c t="s">
        <v>27</v>
      </c>
    </row>
    <row r="372" spans="1:5" ht="12.75">
      <c r="A372" s="37" t="s">
        <v>55</v>
      </c>
      <c r="E372" s="38" t="s">
        <v>52</v>
      </c>
    </row>
    <row r="373" spans="1:5" ht="12.75">
      <c r="A373" s="44" t="s">
        <v>57</v>
      </c>
      <c r="E373" s="40" t="s">
        <v>635</v>
      </c>
    </row>
    <row r="374" spans="1:16" ht="12.75">
      <c r="A374" s="26" t="s">
        <v>50</v>
      </c>
      <c s="31" t="s">
        <v>636</v>
      </c>
      <c s="31" t="s">
        <v>637</v>
      </c>
      <c s="26" t="s">
        <v>52</v>
      </c>
      <c s="32" t="s">
        <v>638</v>
      </c>
      <c s="33" t="s">
        <v>96</v>
      </c>
      <c s="34">
        <v>670</v>
      </c>
      <c s="35">
        <v>0</v>
      </c>
      <c s="36">
        <f>ROUND(ROUND(H374,2)*ROUND(G374,3),2)</f>
      </c>
      <c r="O374">
        <f>(I374*21)/100</f>
      </c>
      <c t="s">
        <v>27</v>
      </c>
    </row>
    <row r="375" spans="1:5" ht="12.75">
      <c r="A375" s="37" t="s">
        <v>55</v>
      </c>
      <c r="E375" s="38" t="s">
        <v>639</v>
      </c>
    </row>
    <row r="376" spans="1:5" ht="12.75">
      <c r="A376" s="44" t="s">
        <v>57</v>
      </c>
      <c r="E376" s="40" t="s">
        <v>168</v>
      </c>
    </row>
    <row r="377" spans="1:16" ht="12.75">
      <c r="A377" s="26" t="s">
        <v>50</v>
      </c>
      <c s="31" t="s">
        <v>640</v>
      </c>
      <c s="31" t="s">
        <v>641</v>
      </c>
      <c s="26" t="s">
        <v>52</v>
      </c>
      <c s="32" t="s">
        <v>642</v>
      </c>
      <c s="33" t="s">
        <v>96</v>
      </c>
      <c s="34">
        <v>670</v>
      </c>
      <c s="35">
        <v>0</v>
      </c>
      <c s="36">
        <f>ROUND(ROUND(H377,2)*ROUND(G377,3),2)</f>
      </c>
      <c r="O377">
        <f>(I377*21)/100</f>
      </c>
      <c t="s">
        <v>27</v>
      </c>
    </row>
    <row r="378" spans="1:5" ht="25.5">
      <c r="A378" s="37" t="s">
        <v>55</v>
      </c>
      <c r="E378" s="38" t="s">
        <v>643</v>
      </c>
    </row>
    <row r="379" spans="1:5" ht="12.75">
      <c r="A379" s="44" t="s">
        <v>57</v>
      </c>
      <c r="E379" s="40" t="s">
        <v>168</v>
      </c>
    </row>
    <row r="380" spans="1:16" ht="25.5">
      <c r="A380" s="26" t="s">
        <v>50</v>
      </c>
      <c s="31" t="s">
        <v>644</v>
      </c>
      <c s="31" t="s">
        <v>645</v>
      </c>
      <c s="26" t="s">
        <v>52</v>
      </c>
      <c s="32" t="s">
        <v>646</v>
      </c>
      <c s="33" t="s">
        <v>96</v>
      </c>
      <c s="34">
        <v>326</v>
      </c>
      <c s="35">
        <v>0</v>
      </c>
      <c s="36">
        <f>ROUND(ROUND(H380,2)*ROUND(G380,3),2)</f>
      </c>
      <c r="O380">
        <f>(I380*21)/100</f>
      </c>
      <c t="s">
        <v>27</v>
      </c>
    </row>
    <row r="381" spans="1:5" ht="12.75">
      <c r="A381" s="37" t="s">
        <v>55</v>
      </c>
      <c r="E381" s="38" t="s">
        <v>647</v>
      </c>
    </row>
    <row r="382" spans="1:5" ht="63.75">
      <c r="A382" s="44" t="s">
        <v>57</v>
      </c>
      <c r="E382" s="40" t="s">
        <v>648</v>
      </c>
    </row>
    <row r="383" spans="1:16" ht="12.75">
      <c r="A383" s="26" t="s">
        <v>50</v>
      </c>
      <c s="31" t="s">
        <v>649</v>
      </c>
      <c s="31" t="s">
        <v>650</v>
      </c>
      <c s="26" t="s">
        <v>52</v>
      </c>
      <c s="32" t="s">
        <v>651</v>
      </c>
      <c s="33" t="s">
        <v>96</v>
      </c>
      <c s="34">
        <v>1192</v>
      </c>
      <c s="35">
        <v>0</v>
      </c>
      <c s="36">
        <f>ROUND(ROUND(H383,2)*ROUND(G383,3),2)</f>
      </c>
      <c r="O383">
        <f>(I383*21)/100</f>
      </c>
      <c t="s">
        <v>27</v>
      </c>
    </row>
    <row r="384" spans="1:5" ht="12.75">
      <c r="A384" s="37" t="s">
        <v>55</v>
      </c>
      <c r="E384" s="38" t="s">
        <v>652</v>
      </c>
    </row>
    <row r="385" spans="1:5" ht="12.75">
      <c r="A385" s="44" t="s">
        <v>57</v>
      </c>
      <c r="E385" s="40" t="s">
        <v>653</v>
      </c>
    </row>
    <row r="386" spans="1:16" ht="25.5">
      <c r="A386" s="26" t="s">
        <v>50</v>
      </c>
      <c s="31" t="s">
        <v>654</v>
      </c>
      <c s="31" t="s">
        <v>655</v>
      </c>
      <c s="26" t="s">
        <v>52</v>
      </c>
      <c s="32" t="s">
        <v>656</v>
      </c>
      <c s="33" t="s">
        <v>62</v>
      </c>
      <c s="34">
        <v>44</v>
      </c>
      <c s="35">
        <v>0</v>
      </c>
      <c s="36">
        <f>ROUND(ROUND(H386,2)*ROUND(G386,3),2)</f>
      </c>
      <c r="O386">
        <f>(I386*21)/100</f>
      </c>
      <c t="s">
        <v>27</v>
      </c>
    </row>
    <row r="387" spans="1:5" ht="12.75">
      <c r="A387" s="37" t="s">
        <v>55</v>
      </c>
      <c r="E387" s="38" t="s">
        <v>52</v>
      </c>
    </row>
    <row r="388" spans="1:5" ht="38.25">
      <c r="A388" s="44" t="s">
        <v>57</v>
      </c>
      <c r="E388" s="40" t="s">
        <v>657</v>
      </c>
    </row>
    <row r="389" spans="1:16" ht="12.75">
      <c r="A389" s="26" t="s">
        <v>50</v>
      </c>
      <c s="31" t="s">
        <v>658</v>
      </c>
      <c s="31" t="s">
        <v>659</v>
      </c>
      <c s="26" t="s">
        <v>52</v>
      </c>
      <c s="32" t="s">
        <v>660</v>
      </c>
      <c s="33" t="s">
        <v>62</v>
      </c>
      <c s="34">
        <v>30000</v>
      </c>
      <c s="35">
        <v>0</v>
      </c>
      <c s="36">
        <f>ROUND(ROUND(H389,2)*ROUND(G389,3),2)</f>
      </c>
      <c r="O389">
        <f>(I389*21)/100</f>
      </c>
      <c t="s">
        <v>27</v>
      </c>
    </row>
    <row r="390" spans="1:5" ht="12.75">
      <c r="A390" s="37" t="s">
        <v>55</v>
      </c>
      <c r="E390" s="38" t="s">
        <v>661</v>
      </c>
    </row>
    <row r="391" spans="1:5" ht="12.75">
      <c r="A391" s="44" t="s">
        <v>57</v>
      </c>
      <c r="E391" s="40" t="s">
        <v>52</v>
      </c>
    </row>
    <row r="392" spans="1:16" ht="12.75">
      <c r="A392" s="26" t="s">
        <v>50</v>
      </c>
      <c s="31" t="s">
        <v>662</v>
      </c>
      <c s="31" t="s">
        <v>115</v>
      </c>
      <c s="26" t="s">
        <v>52</v>
      </c>
      <c s="32" t="s">
        <v>116</v>
      </c>
      <c s="33" t="s">
        <v>82</v>
      </c>
      <c s="34">
        <v>20</v>
      </c>
      <c s="35">
        <v>0</v>
      </c>
      <c s="36">
        <f>ROUND(ROUND(H392,2)*ROUND(G392,3),2)</f>
      </c>
      <c r="O392">
        <f>(I392*21)/100</f>
      </c>
      <c t="s">
        <v>27</v>
      </c>
    </row>
    <row r="393" spans="1:5" ht="38.25">
      <c r="A393" s="37" t="s">
        <v>55</v>
      </c>
      <c r="E393" s="38" t="s">
        <v>663</v>
      </c>
    </row>
    <row r="394" spans="1:5" ht="51">
      <c r="A394" s="44" t="s">
        <v>57</v>
      </c>
      <c r="E394" s="40" t="s">
        <v>664</v>
      </c>
    </row>
    <row r="395" spans="1:16" ht="12.75">
      <c r="A395" s="26" t="s">
        <v>50</v>
      </c>
      <c s="31" t="s">
        <v>665</v>
      </c>
      <c s="31" t="s">
        <v>666</v>
      </c>
      <c s="26" t="s">
        <v>52</v>
      </c>
      <c s="32" t="s">
        <v>667</v>
      </c>
      <c s="33" t="s">
        <v>82</v>
      </c>
      <c s="34">
        <v>45</v>
      </c>
      <c s="35">
        <v>0</v>
      </c>
      <c s="36">
        <f>ROUND(ROUND(H395,2)*ROUND(G395,3),2)</f>
      </c>
      <c r="O395">
        <f>(I395*21)/100</f>
      </c>
      <c t="s">
        <v>27</v>
      </c>
    </row>
    <row r="396" spans="1:5" ht="38.25">
      <c r="A396" s="37" t="s">
        <v>55</v>
      </c>
      <c r="E396" s="38" t="s">
        <v>663</v>
      </c>
    </row>
    <row r="397" spans="1:5" ht="51">
      <c r="A397" s="44" t="s">
        <v>57</v>
      </c>
      <c r="E397" s="40" t="s">
        <v>668</v>
      </c>
    </row>
    <row r="398" spans="1:16" ht="12.75">
      <c r="A398" s="26" t="s">
        <v>50</v>
      </c>
      <c s="31" t="s">
        <v>669</v>
      </c>
      <c s="31" t="s">
        <v>670</v>
      </c>
      <c s="26" t="s">
        <v>52</v>
      </c>
      <c s="32" t="s">
        <v>671</v>
      </c>
      <c s="33" t="s">
        <v>82</v>
      </c>
      <c s="34">
        <v>15</v>
      </c>
      <c s="35">
        <v>0</v>
      </c>
      <c s="36">
        <f>ROUND(ROUND(H398,2)*ROUND(G398,3),2)</f>
      </c>
      <c r="O398">
        <f>(I398*21)/100</f>
      </c>
      <c t="s">
        <v>27</v>
      </c>
    </row>
    <row r="399" spans="1:5" ht="38.25">
      <c r="A399" s="37" t="s">
        <v>55</v>
      </c>
      <c r="E399" s="38" t="s">
        <v>663</v>
      </c>
    </row>
    <row r="400" spans="1:5" ht="51">
      <c r="A400" s="44" t="s">
        <v>57</v>
      </c>
      <c r="E400" s="40" t="s">
        <v>672</v>
      </c>
    </row>
    <row r="401" spans="1:16" ht="12.75">
      <c r="A401" s="26" t="s">
        <v>50</v>
      </c>
      <c s="31" t="s">
        <v>673</v>
      </c>
      <c s="31" t="s">
        <v>674</v>
      </c>
      <c s="26" t="s">
        <v>52</v>
      </c>
      <c s="32" t="s">
        <v>675</v>
      </c>
      <c s="33" t="s">
        <v>96</v>
      </c>
      <c s="34">
        <v>16.7</v>
      </c>
      <c s="35">
        <v>0</v>
      </c>
      <c s="36">
        <f>ROUND(ROUND(H401,2)*ROUND(G401,3),2)</f>
      </c>
      <c r="O401">
        <f>(I401*21)/100</f>
      </c>
      <c t="s">
        <v>27</v>
      </c>
    </row>
    <row r="402" spans="1:5" ht="38.25">
      <c r="A402" s="37" t="s">
        <v>55</v>
      </c>
      <c r="E402" s="38" t="s">
        <v>676</v>
      </c>
    </row>
    <row r="403" spans="1:5" ht="25.5">
      <c r="A403" s="44" t="s">
        <v>57</v>
      </c>
      <c r="E403" s="40" t="s">
        <v>677</v>
      </c>
    </row>
    <row r="404" spans="1:16" ht="12.75">
      <c r="A404" s="26" t="s">
        <v>50</v>
      </c>
      <c s="31" t="s">
        <v>678</v>
      </c>
      <c s="31" t="s">
        <v>679</v>
      </c>
      <c s="26" t="s">
        <v>52</v>
      </c>
      <c s="32" t="s">
        <v>680</v>
      </c>
      <c s="33" t="s">
        <v>96</v>
      </c>
      <c s="34">
        <v>171.6</v>
      </c>
      <c s="35">
        <v>0</v>
      </c>
      <c s="36">
        <f>ROUND(ROUND(H404,2)*ROUND(G404,3),2)</f>
      </c>
      <c r="O404">
        <f>(I404*21)/100</f>
      </c>
      <c t="s">
        <v>27</v>
      </c>
    </row>
    <row r="405" spans="1:5" ht="38.25">
      <c r="A405" s="37" t="s">
        <v>55</v>
      </c>
      <c r="E405" s="38" t="s">
        <v>676</v>
      </c>
    </row>
    <row r="406" spans="1:5" ht="51">
      <c r="A406" s="44" t="s">
        <v>57</v>
      </c>
      <c r="E406" s="40" t="s">
        <v>681</v>
      </c>
    </row>
    <row r="407" spans="1:16" ht="12.75">
      <c r="A407" s="26" t="s">
        <v>50</v>
      </c>
      <c s="31" t="s">
        <v>682</v>
      </c>
      <c s="31" t="s">
        <v>683</v>
      </c>
      <c s="26" t="s">
        <v>52</v>
      </c>
      <c s="32" t="s">
        <v>684</v>
      </c>
      <c s="33" t="s">
        <v>96</v>
      </c>
      <c s="34">
        <v>63.6</v>
      </c>
      <c s="35">
        <v>0</v>
      </c>
      <c s="36">
        <f>ROUND(ROUND(H407,2)*ROUND(G407,3),2)</f>
      </c>
      <c r="O407">
        <f>(I407*21)/100</f>
      </c>
      <c t="s">
        <v>27</v>
      </c>
    </row>
    <row r="408" spans="1:5" ht="38.25">
      <c r="A408" s="37" t="s">
        <v>55</v>
      </c>
      <c r="E408" s="38" t="s">
        <v>676</v>
      </c>
    </row>
    <row r="409" spans="1:5" ht="51">
      <c r="A409" s="44" t="s">
        <v>57</v>
      </c>
      <c r="E409" s="40" t="s">
        <v>685</v>
      </c>
    </row>
    <row r="410" spans="1:16" ht="12.75">
      <c r="A410" s="26" t="s">
        <v>50</v>
      </c>
      <c s="31" t="s">
        <v>686</v>
      </c>
      <c s="31" t="s">
        <v>687</v>
      </c>
      <c s="26" t="s">
        <v>52</v>
      </c>
      <c s="32" t="s">
        <v>688</v>
      </c>
      <c s="33" t="s">
        <v>96</v>
      </c>
      <c s="34">
        <v>4.9</v>
      </c>
      <c s="35">
        <v>0</v>
      </c>
      <c s="36">
        <f>ROUND(ROUND(H410,2)*ROUND(G410,3),2)</f>
      </c>
      <c r="O410">
        <f>(I410*21)/100</f>
      </c>
      <c t="s">
        <v>27</v>
      </c>
    </row>
    <row r="411" spans="1:5" ht="38.25">
      <c r="A411" s="37" t="s">
        <v>55</v>
      </c>
      <c r="E411" s="38" t="s">
        <v>676</v>
      </c>
    </row>
    <row r="412" spans="1:5" ht="25.5">
      <c r="A412" s="44" t="s">
        <v>57</v>
      </c>
      <c r="E412" s="40" t="s">
        <v>689</v>
      </c>
    </row>
    <row r="413" spans="1:16" ht="12.75">
      <c r="A413" s="26" t="s">
        <v>50</v>
      </c>
      <c s="31" t="s">
        <v>690</v>
      </c>
      <c s="31" t="s">
        <v>691</v>
      </c>
      <c s="26" t="s">
        <v>52</v>
      </c>
      <c s="32" t="s">
        <v>692</v>
      </c>
      <c s="33" t="s">
        <v>71</v>
      </c>
      <c s="34">
        <v>9</v>
      </c>
      <c s="35">
        <v>0</v>
      </c>
      <c s="36">
        <f>ROUND(ROUND(H413,2)*ROUND(G413,3),2)</f>
      </c>
      <c r="O413">
        <f>(I413*21)/100</f>
      </c>
      <c t="s">
        <v>27</v>
      </c>
    </row>
    <row r="414" spans="1:5" ht="12.75">
      <c r="A414" s="37" t="s">
        <v>55</v>
      </c>
      <c r="E414" s="38" t="s">
        <v>693</v>
      </c>
    </row>
    <row r="415" spans="1:5" ht="38.25">
      <c r="A415" s="44" t="s">
        <v>57</v>
      </c>
      <c r="E415" s="40" t="s">
        <v>694</v>
      </c>
    </row>
    <row r="416" spans="1:16" ht="12.75">
      <c r="A416" s="26" t="s">
        <v>50</v>
      </c>
      <c s="31" t="s">
        <v>695</v>
      </c>
      <c s="31" t="s">
        <v>696</v>
      </c>
      <c s="26" t="s">
        <v>52</v>
      </c>
      <c s="32" t="s">
        <v>697</v>
      </c>
      <c s="33" t="s">
        <v>96</v>
      </c>
      <c s="34">
        <v>29.7</v>
      </c>
      <c s="35">
        <v>0</v>
      </c>
      <c s="36">
        <f>ROUND(ROUND(H416,2)*ROUND(G416,3),2)</f>
      </c>
      <c r="O416">
        <f>(I416*21)/100</f>
      </c>
      <c t="s">
        <v>27</v>
      </c>
    </row>
    <row r="417" spans="1:5" ht="38.25">
      <c r="A417" s="37" t="s">
        <v>55</v>
      </c>
      <c r="E417" s="38" t="s">
        <v>698</v>
      </c>
    </row>
    <row r="418" spans="1:5" ht="12.75">
      <c r="A418" s="39" t="s">
        <v>57</v>
      </c>
      <c r="E418" s="40" t="s">
        <v>699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0+O9+O13+O23+O36+O40+O44+O48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700</v>
      </c>
      <c s="45">
        <f>0+I9+I13+I23+I36+I40+I44+I48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119</v>
      </c>
      <c s="1"/>
      <c s="14" t="s">
        <v>120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700</v>
      </c>
      <c s="6"/>
      <c s="18" t="s">
        <v>701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33</v>
      </c>
      <c s="27"/>
      <c s="29" t="s">
        <v>59</v>
      </c>
      <c s="27"/>
      <c s="27"/>
      <c s="27"/>
      <c s="30">
        <f>0+Q9</f>
      </c>
      <c r="O9">
        <f>0+R9</f>
      </c>
      <c r="Q9">
        <f>0+I10</f>
      </c>
      <c>
        <f>0+O10</f>
      </c>
    </row>
    <row r="10" spans="1:16" ht="12.75">
      <c r="A10" s="26" t="s">
        <v>50</v>
      </c>
      <c s="31" t="s">
        <v>33</v>
      </c>
      <c s="31" t="s">
        <v>251</v>
      </c>
      <c s="26" t="s">
        <v>52</v>
      </c>
      <c s="32" t="s">
        <v>252</v>
      </c>
      <c s="33" t="s">
        <v>82</v>
      </c>
      <c s="34">
        <v>15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25.5">
      <c r="A11" s="37" t="s">
        <v>55</v>
      </c>
      <c r="E11" s="38" t="s">
        <v>703</v>
      </c>
    </row>
    <row r="12" spans="1:5" ht="12.75">
      <c r="A12" s="39" t="s">
        <v>57</v>
      </c>
      <c r="E12" s="40" t="s">
        <v>704</v>
      </c>
    </row>
    <row r="13" spans="1:18" ht="12.75" customHeight="1">
      <c r="A13" s="6" t="s">
        <v>48</v>
      </c>
      <c s="6"/>
      <c s="42" t="s">
        <v>27</v>
      </c>
      <c s="6"/>
      <c s="29" t="s">
        <v>265</v>
      </c>
      <c s="6"/>
      <c s="6"/>
      <c s="6"/>
      <c s="43">
        <f>0+Q13</f>
      </c>
      <c r="O13">
        <f>0+R13</f>
      </c>
      <c r="Q13">
        <f>0+I14+I17+I20</f>
      </c>
      <c>
        <f>0+O14+O17+O20</f>
      </c>
    </row>
    <row r="14" spans="1:16" ht="12.75">
      <c r="A14" s="26" t="s">
        <v>50</v>
      </c>
      <c s="31" t="s">
        <v>27</v>
      </c>
      <c s="31" t="s">
        <v>276</v>
      </c>
      <c s="26" t="s">
        <v>52</v>
      </c>
      <c s="32" t="s">
        <v>277</v>
      </c>
      <c s="33" t="s">
        <v>62</v>
      </c>
      <c s="34">
        <v>30</v>
      </c>
      <c s="35">
        <v>0</v>
      </c>
      <c s="36">
        <f>ROUND(ROUND(H14,2)*ROUND(G14,3),2)</f>
      </c>
      <c r="O14">
        <f>(I14*21)/100</f>
      </c>
      <c t="s">
        <v>27</v>
      </c>
    </row>
    <row r="15" spans="1:5" ht="12.75">
      <c r="A15" s="37" t="s">
        <v>55</v>
      </c>
      <c r="E15" s="38" t="s">
        <v>52</v>
      </c>
    </row>
    <row r="16" spans="1:5" ht="12.75">
      <c r="A16" s="44" t="s">
        <v>57</v>
      </c>
      <c r="E16" s="40" t="s">
        <v>705</v>
      </c>
    </row>
    <row r="17" spans="1:16" ht="12.75">
      <c r="A17" s="26" t="s">
        <v>50</v>
      </c>
      <c s="31" t="s">
        <v>26</v>
      </c>
      <c s="31" t="s">
        <v>706</v>
      </c>
      <c s="26" t="s">
        <v>52</v>
      </c>
      <c s="32" t="s">
        <v>707</v>
      </c>
      <c s="33" t="s">
        <v>82</v>
      </c>
      <c s="34">
        <v>9</v>
      </c>
      <c s="35">
        <v>0</v>
      </c>
      <c s="36">
        <f>ROUND(ROUND(H17,2)*ROUND(G17,3),2)</f>
      </c>
      <c r="O17">
        <f>(I17*21)/100</f>
      </c>
      <c t="s">
        <v>27</v>
      </c>
    </row>
    <row r="18" spans="1:5" ht="51">
      <c r="A18" s="37" t="s">
        <v>55</v>
      </c>
      <c r="E18" s="38" t="s">
        <v>708</v>
      </c>
    </row>
    <row r="19" spans="1:5" ht="12.75">
      <c r="A19" s="44" t="s">
        <v>57</v>
      </c>
      <c r="E19" s="40" t="s">
        <v>709</v>
      </c>
    </row>
    <row r="20" spans="1:16" ht="12.75">
      <c r="A20" s="26" t="s">
        <v>50</v>
      </c>
      <c s="31" t="s">
        <v>37</v>
      </c>
      <c s="31" t="s">
        <v>710</v>
      </c>
      <c s="26" t="s">
        <v>52</v>
      </c>
      <c s="32" t="s">
        <v>711</v>
      </c>
      <c s="33" t="s">
        <v>54</v>
      </c>
      <c s="34">
        <v>0.72</v>
      </c>
      <c s="35">
        <v>0</v>
      </c>
      <c s="36">
        <f>ROUND(ROUND(H20,2)*ROUND(G20,3),2)</f>
      </c>
      <c r="O20">
        <f>(I20*21)/100</f>
      </c>
      <c t="s">
        <v>27</v>
      </c>
    </row>
    <row r="21" spans="1:5" ht="12.75">
      <c r="A21" s="37" t="s">
        <v>55</v>
      </c>
      <c r="E21" s="38" t="s">
        <v>712</v>
      </c>
    </row>
    <row r="22" spans="1:5" ht="12.75">
      <c r="A22" s="39" t="s">
        <v>57</v>
      </c>
      <c r="E22" s="40" t="s">
        <v>713</v>
      </c>
    </row>
    <row r="23" spans="1:18" ht="12.75" customHeight="1">
      <c r="A23" s="6" t="s">
        <v>48</v>
      </c>
      <c s="6"/>
      <c s="42" t="s">
        <v>26</v>
      </c>
      <c s="6"/>
      <c s="29" t="s">
        <v>714</v>
      </c>
      <c s="6"/>
      <c s="6"/>
      <c s="6"/>
      <c s="43">
        <f>0+Q23</f>
      </c>
      <c r="O23">
        <f>0+R23</f>
      </c>
      <c r="Q23">
        <f>0+I24+I27+I30+I33</f>
      </c>
      <c>
        <f>0+O24+O27+O30+O33</f>
      </c>
    </row>
    <row r="24" spans="1:16" ht="12.75">
      <c r="A24" s="26" t="s">
        <v>50</v>
      </c>
      <c s="31" t="s">
        <v>39</v>
      </c>
      <c s="31" t="s">
        <v>715</v>
      </c>
      <c s="26" t="s">
        <v>52</v>
      </c>
      <c s="32" t="s">
        <v>716</v>
      </c>
      <c s="33" t="s">
        <v>82</v>
      </c>
      <c s="34">
        <v>2.25</v>
      </c>
      <c s="35">
        <v>0</v>
      </c>
      <c s="36">
        <f>ROUND(ROUND(H24,2)*ROUND(G24,3),2)</f>
      </c>
      <c r="O24">
        <f>(I24*21)/100</f>
      </c>
      <c t="s">
        <v>27</v>
      </c>
    </row>
    <row r="25" spans="1:5" ht="51">
      <c r="A25" s="37" t="s">
        <v>55</v>
      </c>
      <c r="E25" s="38" t="s">
        <v>708</v>
      </c>
    </row>
    <row r="26" spans="1:5" ht="12.75">
      <c r="A26" s="44" t="s">
        <v>57</v>
      </c>
      <c r="E26" s="40" t="s">
        <v>717</v>
      </c>
    </row>
    <row r="27" spans="1:16" ht="12.75">
      <c r="A27" s="26" t="s">
        <v>50</v>
      </c>
      <c s="31" t="s">
        <v>41</v>
      </c>
      <c s="31" t="s">
        <v>718</v>
      </c>
      <c s="26" t="s">
        <v>52</v>
      </c>
      <c s="32" t="s">
        <v>719</v>
      </c>
      <c s="33" t="s">
        <v>54</v>
      </c>
      <c s="34">
        <v>0.18</v>
      </c>
      <c s="35">
        <v>0</v>
      </c>
      <c s="36">
        <f>ROUND(ROUND(H27,2)*ROUND(G27,3),2)</f>
      </c>
      <c r="O27">
        <f>(I27*21)/100</f>
      </c>
      <c t="s">
        <v>27</v>
      </c>
    </row>
    <row r="28" spans="1:5" ht="12.75">
      <c r="A28" s="37" t="s">
        <v>55</v>
      </c>
      <c r="E28" s="38" t="s">
        <v>712</v>
      </c>
    </row>
    <row r="29" spans="1:5" ht="12.75">
      <c r="A29" s="44" t="s">
        <v>57</v>
      </c>
      <c r="E29" s="40" t="s">
        <v>720</v>
      </c>
    </row>
    <row r="30" spans="1:16" ht="12.75">
      <c r="A30" s="26" t="s">
        <v>50</v>
      </c>
      <c s="31" t="s">
        <v>79</v>
      </c>
      <c s="31" t="s">
        <v>721</v>
      </c>
      <c s="26" t="s">
        <v>52</v>
      </c>
      <c s="32" t="s">
        <v>722</v>
      </c>
      <c s="33" t="s">
        <v>82</v>
      </c>
      <c s="34">
        <v>6</v>
      </c>
      <c s="35">
        <v>0</v>
      </c>
      <c s="36">
        <f>ROUND(ROUND(H30,2)*ROUND(G30,3),2)</f>
      </c>
      <c r="O30">
        <f>(I30*21)/100</f>
      </c>
      <c t="s">
        <v>27</v>
      </c>
    </row>
    <row r="31" spans="1:5" ht="51">
      <c r="A31" s="37" t="s">
        <v>55</v>
      </c>
      <c r="E31" s="38" t="s">
        <v>708</v>
      </c>
    </row>
    <row r="32" spans="1:5" ht="12.75">
      <c r="A32" s="44" t="s">
        <v>57</v>
      </c>
      <c r="E32" s="40" t="s">
        <v>723</v>
      </c>
    </row>
    <row r="33" spans="1:16" ht="12.75">
      <c r="A33" s="26" t="s">
        <v>50</v>
      </c>
      <c s="31" t="s">
        <v>85</v>
      </c>
      <c s="31" t="s">
        <v>724</v>
      </c>
      <c s="26" t="s">
        <v>52</v>
      </c>
      <c s="32" t="s">
        <v>725</v>
      </c>
      <c s="33" t="s">
        <v>54</v>
      </c>
      <c s="34">
        <v>0.48</v>
      </c>
      <c s="35">
        <v>0</v>
      </c>
      <c s="36">
        <f>ROUND(ROUND(H33,2)*ROUND(G33,3),2)</f>
      </c>
      <c r="O33">
        <f>(I33*21)/100</f>
      </c>
      <c t="s">
        <v>27</v>
      </c>
    </row>
    <row r="34" spans="1:5" ht="12.75">
      <c r="A34" s="37" t="s">
        <v>55</v>
      </c>
      <c r="E34" s="38" t="s">
        <v>712</v>
      </c>
    </row>
    <row r="35" spans="1:5" ht="12.75">
      <c r="A35" s="39" t="s">
        <v>57</v>
      </c>
      <c r="E35" s="40" t="s">
        <v>726</v>
      </c>
    </row>
    <row r="36" spans="1:18" ht="12.75" customHeight="1">
      <c r="A36" s="6" t="s">
        <v>48</v>
      </c>
      <c s="6"/>
      <c s="42" t="s">
        <v>37</v>
      </c>
      <c s="6"/>
      <c s="29" t="s">
        <v>297</v>
      </c>
      <c s="6"/>
      <c s="6"/>
      <c s="6"/>
      <c s="43">
        <f>0+Q36</f>
      </c>
      <c r="O36">
        <f>0+R36</f>
      </c>
      <c r="Q36">
        <f>0+I37</f>
      </c>
      <c>
        <f>0+O37</f>
      </c>
    </row>
    <row r="37" spans="1:16" ht="12.75">
      <c r="A37" s="26" t="s">
        <v>50</v>
      </c>
      <c s="31" t="s">
        <v>44</v>
      </c>
      <c s="31" t="s">
        <v>727</v>
      </c>
      <c s="26" t="s">
        <v>52</v>
      </c>
      <c s="32" t="s">
        <v>728</v>
      </c>
      <c s="33" t="s">
        <v>82</v>
      </c>
      <c s="34">
        <v>1.824</v>
      </c>
      <c s="35">
        <v>0</v>
      </c>
      <c s="36">
        <f>ROUND(ROUND(H37,2)*ROUND(G37,3),2)</f>
      </c>
      <c r="O37">
        <f>(I37*21)/100</f>
      </c>
      <c t="s">
        <v>27</v>
      </c>
    </row>
    <row r="38" spans="1:5" ht="12.75">
      <c r="A38" s="37" t="s">
        <v>55</v>
      </c>
      <c r="E38" s="38" t="s">
        <v>729</v>
      </c>
    </row>
    <row r="39" spans="1:5" ht="12.75">
      <c r="A39" s="39" t="s">
        <v>57</v>
      </c>
      <c r="E39" s="40" t="s">
        <v>730</v>
      </c>
    </row>
    <row r="40" spans="1:18" ht="12.75" customHeight="1">
      <c r="A40" s="6" t="s">
        <v>48</v>
      </c>
      <c s="6"/>
      <c s="42" t="s">
        <v>41</v>
      </c>
      <c s="6"/>
      <c s="29" t="s">
        <v>731</v>
      </c>
      <c s="6"/>
      <c s="6"/>
      <c s="6"/>
      <c s="43">
        <f>0+Q40</f>
      </c>
      <c r="O40">
        <f>0+R40</f>
      </c>
      <c r="Q40">
        <f>0+I41</f>
      </c>
      <c>
        <f>0+O41</f>
      </c>
    </row>
    <row r="41" spans="1:16" ht="12.75">
      <c r="A41" s="26" t="s">
        <v>50</v>
      </c>
      <c s="31" t="s">
        <v>46</v>
      </c>
      <c s="31" t="s">
        <v>732</v>
      </c>
      <c s="26" t="s">
        <v>52</v>
      </c>
      <c s="32" t="s">
        <v>733</v>
      </c>
      <c s="33" t="s">
        <v>96</v>
      </c>
      <c s="34">
        <v>40</v>
      </c>
      <c s="35">
        <v>0</v>
      </c>
      <c s="36">
        <f>ROUND(ROUND(H41,2)*ROUND(G41,3),2)</f>
      </c>
      <c r="O41">
        <f>(I41*21)/100</f>
      </c>
      <c t="s">
        <v>27</v>
      </c>
    </row>
    <row r="42" spans="1:5" ht="12.75">
      <c r="A42" s="37" t="s">
        <v>55</v>
      </c>
      <c r="E42" s="38" t="s">
        <v>734</v>
      </c>
    </row>
    <row r="43" spans="1:5" ht="12.75">
      <c r="A43" s="39" t="s">
        <v>57</v>
      </c>
      <c r="E43" s="40" t="s">
        <v>735</v>
      </c>
    </row>
    <row r="44" spans="1:18" ht="12.75" customHeight="1">
      <c r="A44" s="6" t="s">
        <v>48</v>
      </c>
      <c s="6"/>
      <c s="42" t="s">
        <v>85</v>
      </c>
      <c s="6"/>
      <c s="29" t="s">
        <v>432</v>
      </c>
      <c s="6"/>
      <c s="6"/>
      <c s="6"/>
      <c s="43">
        <f>0+Q44</f>
      </c>
      <c r="O44">
        <f>0+R44</f>
      </c>
      <c r="Q44">
        <f>0+I45</f>
      </c>
      <c>
        <f>0+O45</f>
      </c>
    </row>
    <row r="45" spans="1:16" ht="12.75">
      <c r="A45" s="26" t="s">
        <v>50</v>
      </c>
      <c s="31" t="s">
        <v>99</v>
      </c>
      <c s="31" t="s">
        <v>438</v>
      </c>
      <c s="26" t="s">
        <v>52</v>
      </c>
      <c s="32" t="s">
        <v>439</v>
      </c>
      <c s="33" t="s">
        <v>96</v>
      </c>
      <c s="34">
        <v>20</v>
      </c>
      <c s="35">
        <v>0</v>
      </c>
      <c s="36">
        <f>ROUND(ROUND(H45,2)*ROUND(G45,3),2)</f>
      </c>
      <c r="O45">
        <f>(I45*21)/100</f>
      </c>
      <c t="s">
        <v>27</v>
      </c>
    </row>
    <row r="46" spans="1:5" ht="12.75">
      <c r="A46" s="37" t="s">
        <v>55</v>
      </c>
      <c r="E46" s="38" t="s">
        <v>736</v>
      </c>
    </row>
    <row r="47" spans="1:5" ht="12.75">
      <c r="A47" s="39" t="s">
        <v>57</v>
      </c>
      <c r="E47" s="40" t="s">
        <v>737</v>
      </c>
    </row>
    <row r="48" spans="1:18" ht="12.75" customHeight="1">
      <c r="A48" s="6" t="s">
        <v>48</v>
      </c>
      <c s="6"/>
      <c s="42" t="s">
        <v>44</v>
      </c>
      <c s="6"/>
      <c s="29" t="s">
        <v>93</v>
      </c>
      <c s="6"/>
      <c s="6"/>
      <c s="6"/>
      <c s="43">
        <f>0+Q48</f>
      </c>
      <c r="O48">
        <f>0+R48</f>
      </c>
      <c r="Q48">
        <f>0+I49</f>
      </c>
      <c>
        <f>0+O49</f>
      </c>
    </row>
    <row r="49" spans="1:16" ht="12.75">
      <c r="A49" s="26" t="s">
        <v>50</v>
      </c>
      <c s="31" t="s">
        <v>104</v>
      </c>
      <c s="31" t="s">
        <v>738</v>
      </c>
      <c s="26" t="s">
        <v>52</v>
      </c>
      <c s="32" t="s">
        <v>739</v>
      </c>
      <c s="33" t="s">
        <v>82</v>
      </c>
      <c s="34">
        <v>6.72</v>
      </c>
      <c s="35">
        <v>0</v>
      </c>
      <c s="36">
        <f>ROUND(ROUND(H49,2)*ROUND(G49,3),2)</f>
      </c>
      <c r="O49">
        <f>(I49*21)/100</f>
      </c>
      <c t="s">
        <v>27</v>
      </c>
    </row>
    <row r="50" spans="1:5" ht="12.75">
      <c r="A50" s="37" t="s">
        <v>55</v>
      </c>
      <c r="E50" s="38" t="s">
        <v>740</v>
      </c>
    </row>
    <row r="51" spans="1:5" ht="51">
      <c r="A51" s="39" t="s">
        <v>57</v>
      </c>
      <c r="E51" s="40" t="s">
        <v>741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742</v>
      </c>
      <c s="45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119</v>
      </c>
      <c s="1"/>
      <c s="14" t="s">
        <v>120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742</v>
      </c>
      <c s="6"/>
      <c s="18" t="s">
        <v>743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33</v>
      </c>
      <c s="27"/>
      <c s="29" t="s">
        <v>59</v>
      </c>
      <c s="27"/>
      <c s="27"/>
      <c s="27"/>
      <c s="30">
        <f>0+Q9</f>
      </c>
      <c r="O9">
        <f>0+R9</f>
      </c>
      <c r="Q9">
        <f>0+I10+I13</f>
      </c>
      <c>
        <f>0+O10+O13</f>
      </c>
    </row>
    <row r="10" spans="1:16" ht="12.75">
      <c r="A10" s="26" t="s">
        <v>50</v>
      </c>
      <c s="31" t="s">
        <v>37</v>
      </c>
      <c s="31" t="s">
        <v>745</v>
      </c>
      <c s="26" t="s">
        <v>52</v>
      </c>
      <c s="32" t="s">
        <v>746</v>
      </c>
      <c s="33" t="s">
        <v>96</v>
      </c>
      <c s="34">
        <v>100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12.75">
      <c r="A11" s="37" t="s">
        <v>55</v>
      </c>
      <c r="E11" s="38" t="s">
        <v>693</v>
      </c>
    </row>
    <row r="12" spans="1:5" ht="12.75">
      <c r="A12" s="44" t="s">
        <v>57</v>
      </c>
      <c r="E12" s="40" t="s">
        <v>747</v>
      </c>
    </row>
    <row r="13" spans="1:16" ht="12.75">
      <c r="A13" s="26" t="s">
        <v>50</v>
      </c>
      <c s="31" t="s">
        <v>39</v>
      </c>
      <c s="31" t="s">
        <v>748</v>
      </c>
      <c s="26" t="s">
        <v>52</v>
      </c>
      <c s="32" t="s">
        <v>749</v>
      </c>
      <c s="33" t="s">
        <v>96</v>
      </c>
      <c s="34">
        <v>50</v>
      </c>
      <c s="35">
        <v>0</v>
      </c>
      <c s="36">
        <f>ROUND(ROUND(H13,2)*ROUND(G13,3),2)</f>
      </c>
      <c r="O13">
        <f>(I13*21)/100</f>
      </c>
      <c t="s">
        <v>27</v>
      </c>
    </row>
    <row r="14" spans="1:5" ht="12.75">
      <c r="A14" s="37" t="s">
        <v>55</v>
      </c>
      <c r="E14" s="38" t="s">
        <v>693</v>
      </c>
    </row>
    <row r="15" spans="1:5" ht="12.75">
      <c r="A15" s="39" t="s">
        <v>57</v>
      </c>
      <c r="E15" s="40" t="s">
        <v>750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0+O9+O19+O50+O57+O73+O95+O114+O133+O152+O162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753</v>
      </c>
      <c s="45">
        <f>0+I9+I19+I50+I57+I73+I95+I114+I133+I152+I162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751</v>
      </c>
      <c s="1"/>
      <c s="14" t="s">
        <v>752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753</v>
      </c>
      <c s="6"/>
      <c s="18" t="s">
        <v>754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0+I10+I13+I16</f>
      </c>
      <c>
        <f>0+O10+O13+O16</f>
      </c>
    </row>
    <row r="10" spans="1:16" ht="12.75">
      <c r="A10" s="26" t="s">
        <v>50</v>
      </c>
      <c s="31" t="s">
        <v>33</v>
      </c>
      <c s="31" t="s">
        <v>51</v>
      </c>
      <c s="26" t="s">
        <v>124</v>
      </c>
      <c s="32" t="s">
        <v>53</v>
      </c>
      <c s="33" t="s">
        <v>54</v>
      </c>
      <c s="34">
        <v>30.246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25.5">
      <c r="A11" s="37" t="s">
        <v>55</v>
      </c>
      <c r="E11" s="38" t="s">
        <v>125</v>
      </c>
    </row>
    <row r="12" spans="1:5" ht="38.25">
      <c r="A12" s="44" t="s">
        <v>57</v>
      </c>
      <c r="E12" s="40" t="s">
        <v>756</v>
      </c>
    </row>
    <row r="13" spans="1:16" ht="12.75">
      <c r="A13" s="26" t="s">
        <v>50</v>
      </c>
      <c s="31" t="s">
        <v>27</v>
      </c>
      <c s="31" t="s">
        <v>51</v>
      </c>
      <c s="26" t="s">
        <v>127</v>
      </c>
      <c s="32" t="s">
        <v>53</v>
      </c>
      <c s="33" t="s">
        <v>54</v>
      </c>
      <c s="34">
        <v>9.789</v>
      </c>
      <c s="35">
        <v>0</v>
      </c>
      <c s="36">
        <f>ROUND(ROUND(H13,2)*ROUND(G13,3),2)</f>
      </c>
      <c r="O13">
        <f>(I13*21)/100</f>
      </c>
      <c t="s">
        <v>27</v>
      </c>
    </row>
    <row r="14" spans="1:5" ht="25.5">
      <c r="A14" s="37" t="s">
        <v>55</v>
      </c>
      <c r="E14" s="38" t="s">
        <v>128</v>
      </c>
    </row>
    <row r="15" spans="1:5" ht="12.75">
      <c r="A15" s="44" t="s">
        <v>57</v>
      </c>
      <c r="E15" s="40" t="s">
        <v>757</v>
      </c>
    </row>
    <row r="16" spans="1:16" ht="12.75">
      <c r="A16" s="26" t="s">
        <v>50</v>
      </c>
      <c s="31" t="s">
        <v>26</v>
      </c>
      <c s="31" t="s">
        <v>51</v>
      </c>
      <c s="26" t="s">
        <v>130</v>
      </c>
      <c s="32" t="s">
        <v>53</v>
      </c>
      <c s="33" t="s">
        <v>54</v>
      </c>
      <c s="34">
        <v>80.64</v>
      </c>
      <c s="35">
        <v>0</v>
      </c>
      <c s="36">
        <f>ROUND(ROUND(H16,2)*ROUND(G16,3),2)</f>
      </c>
      <c r="O16">
        <f>(I16*21)/100</f>
      </c>
      <c t="s">
        <v>27</v>
      </c>
    </row>
    <row r="17" spans="1:5" ht="25.5">
      <c r="A17" s="37" t="s">
        <v>55</v>
      </c>
      <c r="E17" s="38" t="s">
        <v>56</v>
      </c>
    </row>
    <row r="18" spans="1:5" ht="38.25">
      <c r="A18" s="39" t="s">
        <v>57</v>
      </c>
      <c r="E18" s="40" t="s">
        <v>758</v>
      </c>
    </row>
    <row r="19" spans="1:18" ht="12.75" customHeight="1">
      <c r="A19" s="6" t="s">
        <v>48</v>
      </c>
      <c s="6"/>
      <c s="42" t="s">
        <v>33</v>
      </c>
      <c s="6"/>
      <c s="29" t="s">
        <v>59</v>
      </c>
      <c s="6"/>
      <c s="6"/>
      <c s="6"/>
      <c s="43">
        <f>0+Q19</f>
      </c>
      <c r="O19">
        <f>0+R19</f>
      </c>
      <c r="Q19">
        <f>0+I20+I23+I26+I29+I32+I35+I38+I41+I44+I47</f>
      </c>
      <c>
        <f>0+O20+O23+O26+O29+O32+O35+O38+O41+O44+O47</f>
      </c>
    </row>
    <row r="20" spans="1:16" ht="12.75">
      <c r="A20" s="26" t="s">
        <v>50</v>
      </c>
      <c s="31" t="s">
        <v>37</v>
      </c>
      <c s="31" t="s">
        <v>60</v>
      </c>
      <c s="26" t="s">
        <v>52</v>
      </c>
      <c s="32" t="s">
        <v>61</v>
      </c>
      <c s="33" t="s">
        <v>62</v>
      </c>
      <c s="34">
        <v>20</v>
      </c>
      <c s="35">
        <v>0</v>
      </c>
      <c s="36">
        <f>ROUND(ROUND(H20,2)*ROUND(G20,3),2)</f>
      </c>
      <c r="O20">
        <f>(I20*21)/100</f>
      </c>
      <c t="s">
        <v>27</v>
      </c>
    </row>
    <row r="21" spans="1:5" ht="12.75">
      <c r="A21" s="37" t="s">
        <v>55</v>
      </c>
      <c r="E21" s="38" t="s">
        <v>63</v>
      </c>
    </row>
    <row r="22" spans="1:5" ht="25.5">
      <c r="A22" s="44" t="s">
        <v>57</v>
      </c>
      <c r="E22" s="40" t="s">
        <v>759</v>
      </c>
    </row>
    <row r="23" spans="1:16" ht="25.5">
      <c r="A23" s="26" t="s">
        <v>50</v>
      </c>
      <c s="31" t="s">
        <v>39</v>
      </c>
      <c s="31" t="s">
        <v>132</v>
      </c>
      <c s="26" t="s">
        <v>52</v>
      </c>
      <c s="32" t="s">
        <v>133</v>
      </c>
      <c s="33" t="s">
        <v>82</v>
      </c>
      <c s="34">
        <v>4.256</v>
      </c>
      <c s="35">
        <v>0</v>
      </c>
      <c s="36">
        <f>ROUND(ROUND(H23,2)*ROUND(G23,3),2)</f>
      </c>
      <c r="O23">
        <f>(I23*21)/100</f>
      </c>
      <c t="s">
        <v>27</v>
      </c>
    </row>
    <row r="24" spans="1:5" ht="51">
      <c r="A24" s="37" t="s">
        <v>55</v>
      </c>
      <c r="E24" s="38" t="s">
        <v>760</v>
      </c>
    </row>
    <row r="25" spans="1:5" ht="51">
      <c r="A25" s="44" t="s">
        <v>57</v>
      </c>
      <c r="E25" s="40" t="s">
        <v>761</v>
      </c>
    </row>
    <row r="26" spans="1:16" ht="12.75">
      <c r="A26" s="26" t="s">
        <v>50</v>
      </c>
      <c s="31" t="s">
        <v>41</v>
      </c>
      <c s="31" t="s">
        <v>762</v>
      </c>
      <c s="26" t="s">
        <v>52</v>
      </c>
      <c s="32" t="s">
        <v>763</v>
      </c>
      <c s="33" t="s">
        <v>96</v>
      </c>
      <c s="34">
        <v>14.2</v>
      </c>
      <c s="35">
        <v>0</v>
      </c>
      <c s="36">
        <f>ROUND(ROUND(H26,2)*ROUND(G26,3),2)</f>
      </c>
      <c r="O26">
        <f>(I26*21)/100</f>
      </c>
      <c t="s">
        <v>27</v>
      </c>
    </row>
    <row r="27" spans="1:5" ht="12.75">
      <c r="A27" s="37" t="s">
        <v>55</v>
      </c>
      <c r="E27" s="38" t="s">
        <v>693</v>
      </c>
    </row>
    <row r="28" spans="1:5" ht="38.25">
      <c r="A28" s="44" t="s">
        <v>57</v>
      </c>
      <c r="E28" s="40" t="s">
        <v>764</v>
      </c>
    </row>
    <row r="29" spans="1:16" ht="12.75">
      <c r="A29" s="26" t="s">
        <v>50</v>
      </c>
      <c s="31" t="s">
        <v>79</v>
      </c>
      <c s="31" t="s">
        <v>765</v>
      </c>
      <c s="26" t="s">
        <v>52</v>
      </c>
      <c s="32" t="s">
        <v>766</v>
      </c>
      <c s="33" t="s">
        <v>96</v>
      </c>
      <c s="34">
        <v>59.25</v>
      </c>
      <c s="35">
        <v>0</v>
      </c>
      <c s="36">
        <f>ROUND(ROUND(H29,2)*ROUND(G29,3),2)</f>
      </c>
      <c r="O29">
        <f>(I29*21)/100</f>
      </c>
      <c t="s">
        <v>27</v>
      </c>
    </row>
    <row r="30" spans="1:5" ht="12.75">
      <c r="A30" s="37" t="s">
        <v>55</v>
      </c>
      <c r="E30" s="38" t="s">
        <v>767</v>
      </c>
    </row>
    <row r="31" spans="1:5" ht="89.25">
      <c r="A31" s="44" t="s">
        <v>57</v>
      </c>
      <c r="E31" s="40" t="s">
        <v>768</v>
      </c>
    </row>
    <row r="32" spans="1:16" ht="12.75">
      <c r="A32" s="26" t="s">
        <v>50</v>
      </c>
      <c s="31" t="s">
        <v>85</v>
      </c>
      <c s="31" t="s">
        <v>769</v>
      </c>
      <c s="26" t="s">
        <v>52</v>
      </c>
      <c s="32" t="s">
        <v>770</v>
      </c>
      <c s="33" t="s">
        <v>96</v>
      </c>
      <c s="34">
        <v>40</v>
      </c>
      <c s="35">
        <v>0</v>
      </c>
      <c s="36">
        <f>ROUND(ROUND(H32,2)*ROUND(G32,3),2)</f>
      </c>
      <c r="O32">
        <f>(I32*21)/100</f>
      </c>
      <c t="s">
        <v>27</v>
      </c>
    </row>
    <row r="33" spans="1:5" ht="12.75">
      <c r="A33" s="37" t="s">
        <v>55</v>
      </c>
      <c r="E33" s="38" t="s">
        <v>52</v>
      </c>
    </row>
    <row r="34" spans="1:5" ht="38.25">
      <c r="A34" s="44" t="s">
        <v>57</v>
      </c>
      <c r="E34" s="40" t="s">
        <v>771</v>
      </c>
    </row>
    <row r="35" spans="1:16" ht="12.75">
      <c r="A35" s="26" t="s">
        <v>50</v>
      </c>
      <c s="31" t="s">
        <v>44</v>
      </c>
      <c s="31" t="s">
        <v>772</v>
      </c>
      <c s="26" t="s">
        <v>52</v>
      </c>
      <c s="32" t="s">
        <v>773</v>
      </c>
      <c s="33" t="s">
        <v>82</v>
      </c>
      <c s="34">
        <v>10</v>
      </c>
      <c s="35">
        <v>0</v>
      </c>
      <c s="36">
        <f>ROUND(ROUND(H35,2)*ROUND(G35,3),2)</f>
      </c>
      <c r="O35">
        <f>(I35*21)/100</f>
      </c>
      <c t="s">
        <v>27</v>
      </c>
    </row>
    <row r="36" spans="1:5" ht="12.75">
      <c r="A36" s="37" t="s">
        <v>55</v>
      </c>
      <c r="E36" s="38" t="s">
        <v>774</v>
      </c>
    </row>
    <row r="37" spans="1:5" ht="38.25">
      <c r="A37" s="44" t="s">
        <v>57</v>
      </c>
      <c r="E37" s="40" t="s">
        <v>775</v>
      </c>
    </row>
    <row r="38" spans="1:16" ht="12.75">
      <c r="A38" s="26" t="s">
        <v>50</v>
      </c>
      <c s="31" t="s">
        <v>46</v>
      </c>
      <c s="31" t="s">
        <v>776</v>
      </c>
      <c s="26" t="s">
        <v>52</v>
      </c>
      <c s="32" t="s">
        <v>777</v>
      </c>
      <c s="33" t="s">
        <v>82</v>
      </c>
      <c s="34">
        <v>26</v>
      </c>
      <c s="35">
        <v>0</v>
      </c>
      <c s="36">
        <f>ROUND(ROUND(H38,2)*ROUND(G38,3),2)</f>
      </c>
      <c r="O38">
        <f>(I38*21)/100</f>
      </c>
      <c t="s">
        <v>27</v>
      </c>
    </row>
    <row r="39" spans="1:5" ht="25.5">
      <c r="A39" s="37" t="s">
        <v>55</v>
      </c>
      <c r="E39" s="38" t="s">
        <v>192</v>
      </c>
    </row>
    <row r="40" spans="1:5" ht="25.5">
      <c r="A40" s="44" t="s">
        <v>57</v>
      </c>
      <c r="E40" s="40" t="s">
        <v>778</v>
      </c>
    </row>
    <row r="41" spans="1:16" ht="12.75">
      <c r="A41" s="26" t="s">
        <v>50</v>
      </c>
      <c s="31" t="s">
        <v>99</v>
      </c>
      <c s="31" t="s">
        <v>779</v>
      </c>
      <c s="26" t="s">
        <v>52</v>
      </c>
      <c s="32" t="s">
        <v>780</v>
      </c>
      <c s="33" t="s">
        <v>82</v>
      </c>
      <c s="34">
        <v>18.8</v>
      </c>
      <c s="35">
        <v>0</v>
      </c>
      <c s="36">
        <f>ROUND(ROUND(H41,2)*ROUND(G41,3),2)</f>
      </c>
      <c r="O41">
        <f>(I41*21)/100</f>
      </c>
      <c t="s">
        <v>27</v>
      </c>
    </row>
    <row r="42" spans="1:5" ht="25.5">
      <c r="A42" s="37" t="s">
        <v>55</v>
      </c>
      <c r="E42" s="38" t="s">
        <v>192</v>
      </c>
    </row>
    <row r="43" spans="1:5" ht="51">
      <c r="A43" s="44" t="s">
        <v>57</v>
      </c>
      <c r="E43" s="40" t="s">
        <v>781</v>
      </c>
    </row>
    <row r="44" spans="1:16" ht="12.75">
      <c r="A44" s="26" t="s">
        <v>50</v>
      </c>
      <c s="31" t="s">
        <v>104</v>
      </c>
      <c s="31" t="s">
        <v>89</v>
      </c>
      <c s="26" t="s">
        <v>52</v>
      </c>
      <c s="32" t="s">
        <v>90</v>
      </c>
      <c s="33" t="s">
        <v>82</v>
      </c>
      <c s="34">
        <v>44.8</v>
      </c>
      <c s="35">
        <v>0</v>
      </c>
      <c s="36">
        <f>ROUND(ROUND(H44,2)*ROUND(G44,3),2)</f>
      </c>
      <c r="O44">
        <f>(I44*21)/100</f>
      </c>
      <c t="s">
        <v>27</v>
      </c>
    </row>
    <row r="45" spans="1:5" ht="12.75">
      <c r="A45" s="37" t="s">
        <v>55</v>
      </c>
      <c r="E45" s="38" t="s">
        <v>782</v>
      </c>
    </row>
    <row r="46" spans="1:5" ht="38.25">
      <c r="A46" s="44" t="s">
        <v>57</v>
      </c>
      <c r="E46" s="40" t="s">
        <v>783</v>
      </c>
    </row>
    <row r="47" spans="1:16" ht="12.75">
      <c r="A47" s="26" t="s">
        <v>50</v>
      </c>
      <c s="31" t="s">
        <v>109</v>
      </c>
      <c s="31" t="s">
        <v>784</v>
      </c>
      <c s="26" t="s">
        <v>52</v>
      </c>
      <c s="32" t="s">
        <v>785</v>
      </c>
      <c s="33" t="s">
        <v>82</v>
      </c>
      <c s="34">
        <v>10</v>
      </c>
      <c s="35">
        <v>0</v>
      </c>
      <c s="36">
        <f>ROUND(ROUND(H47,2)*ROUND(G47,3),2)</f>
      </c>
      <c r="O47">
        <f>(I47*21)/100</f>
      </c>
      <c t="s">
        <v>27</v>
      </c>
    </row>
    <row r="48" spans="1:5" ht="12.75">
      <c r="A48" s="37" t="s">
        <v>55</v>
      </c>
      <c r="E48" s="38" t="s">
        <v>786</v>
      </c>
    </row>
    <row r="49" spans="1:5" ht="38.25">
      <c r="A49" s="39" t="s">
        <v>57</v>
      </c>
      <c r="E49" s="40" t="s">
        <v>787</v>
      </c>
    </row>
    <row r="50" spans="1:18" ht="12.75" customHeight="1">
      <c r="A50" s="6" t="s">
        <v>48</v>
      </c>
      <c s="6"/>
      <c s="42" t="s">
        <v>27</v>
      </c>
      <c s="6"/>
      <c s="29" t="s">
        <v>265</v>
      </c>
      <c s="6"/>
      <c s="6"/>
      <c s="6"/>
      <c s="43">
        <f>0+Q50</f>
      </c>
      <c r="O50">
        <f>0+R50</f>
      </c>
      <c r="Q50">
        <f>0+I51+I54</f>
      </c>
      <c>
        <f>0+O51+O54</f>
      </c>
    </row>
    <row r="51" spans="1:16" ht="12.75">
      <c r="A51" s="26" t="s">
        <v>50</v>
      </c>
      <c s="31" t="s">
        <v>114</v>
      </c>
      <c s="31" t="s">
        <v>788</v>
      </c>
      <c s="26" t="s">
        <v>52</v>
      </c>
      <c s="32" t="s">
        <v>789</v>
      </c>
      <c s="33" t="s">
        <v>96</v>
      </c>
      <c s="34">
        <v>0.35</v>
      </c>
      <c s="35">
        <v>0</v>
      </c>
      <c s="36">
        <f>ROUND(ROUND(H51,2)*ROUND(G51,3),2)</f>
      </c>
      <c r="O51">
        <f>(I51*21)/100</f>
      </c>
      <c t="s">
        <v>27</v>
      </c>
    </row>
    <row r="52" spans="1:5" ht="12.75">
      <c r="A52" s="37" t="s">
        <v>55</v>
      </c>
      <c r="E52" s="38" t="s">
        <v>790</v>
      </c>
    </row>
    <row r="53" spans="1:5" ht="38.25">
      <c r="A53" s="44" t="s">
        <v>57</v>
      </c>
      <c r="E53" s="40" t="s">
        <v>791</v>
      </c>
    </row>
    <row r="54" spans="1:16" ht="25.5">
      <c r="A54" s="26" t="s">
        <v>50</v>
      </c>
      <c s="31" t="s">
        <v>169</v>
      </c>
      <c s="31" t="s">
        <v>792</v>
      </c>
      <c s="26" t="s">
        <v>52</v>
      </c>
      <c s="32" t="s">
        <v>793</v>
      </c>
      <c s="33" t="s">
        <v>71</v>
      </c>
      <c s="34">
        <v>300</v>
      </c>
      <c s="35">
        <v>0</v>
      </c>
      <c s="36">
        <f>ROUND(ROUND(H54,2)*ROUND(G54,3),2)</f>
      </c>
      <c r="O54">
        <f>(I54*21)/100</f>
      </c>
      <c t="s">
        <v>27</v>
      </c>
    </row>
    <row r="55" spans="1:5" ht="12.75">
      <c r="A55" s="37" t="s">
        <v>55</v>
      </c>
      <c r="E55" s="38" t="s">
        <v>794</v>
      </c>
    </row>
    <row r="56" spans="1:5" ht="38.25">
      <c r="A56" s="39" t="s">
        <v>57</v>
      </c>
      <c r="E56" s="40" t="s">
        <v>795</v>
      </c>
    </row>
    <row r="57" spans="1:18" ht="12.75" customHeight="1">
      <c r="A57" s="6" t="s">
        <v>48</v>
      </c>
      <c s="6"/>
      <c s="42" t="s">
        <v>26</v>
      </c>
      <c s="6"/>
      <c s="29" t="s">
        <v>714</v>
      </c>
      <c s="6"/>
      <c s="6"/>
      <c s="6"/>
      <c s="43">
        <f>0+Q57</f>
      </c>
      <c r="O57">
        <f>0+R57</f>
      </c>
      <c r="Q57">
        <f>0+I58+I61+I64+I67+I70</f>
      </c>
      <c>
        <f>0+O58+O61+O64+O67+O70</f>
      </c>
    </row>
    <row r="58" spans="1:16" ht="12.75">
      <c r="A58" s="26" t="s">
        <v>50</v>
      </c>
      <c s="31" t="s">
        <v>174</v>
      </c>
      <c s="31" t="s">
        <v>796</v>
      </c>
      <c s="26" t="s">
        <v>52</v>
      </c>
      <c s="32" t="s">
        <v>797</v>
      </c>
      <c s="33" t="s">
        <v>798</v>
      </c>
      <c s="34">
        <v>126</v>
      </c>
      <c s="35">
        <v>0</v>
      </c>
      <c s="36">
        <f>ROUND(ROUND(H58,2)*ROUND(G58,3),2)</f>
      </c>
      <c r="O58">
        <f>(I58*21)/100</f>
      </c>
      <c t="s">
        <v>27</v>
      </c>
    </row>
    <row r="59" spans="1:5" ht="12.75">
      <c r="A59" s="37" t="s">
        <v>55</v>
      </c>
      <c r="E59" s="38" t="s">
        <v>799</v>
      </c>
    </row>
    <row r="60" spans="1:5" ht="25.5">
      <c r="A60" s="44" t="s">
        <v>57</v>
      </c>
      <c r="E60" s="40" t="s">
        <v>800</v>
      </c>
    </row>
    <row r="61" spans="1:16" ht="12.75">
      <c r="A61" s="26" t="s">
        <v>50</v>
      </c>
      <c s="31" t="s">
        <v>179</v>
      </c>
      <c s="31" t="s">
        <v>801</v>
      </c>
      <c s="26" t="s">
        <v>52</v>
      </c>
      <c s="32" t="s">
        <v>802</v>
      </c>
      <c s="33" t="s">
        <v>82</v>
      </c>
      <c s="34">
        <v>7.28</v>
      </c>
      <c s="35">
        <v>0</v>
      </c>
      <c s="36">
        <f>ROUND(ROUND(H61,2)*ROUND(G61,3),2)</f>
      </c>
      <c r="O61">
        <f>(I61*21)/100</f>
      </c>
      <c t="s">
        <v>27</v>
      </c>
    </row>
    <row r="62" spans="1:5" ht="38.25">
      <c r="A62" s="37" t="s">
        <v>55</v>
      </c>
      <c r="E62" s="38" t="s">
        <v>803</v>
      </c>
    </row>
    <row r="63" spans="1:5" ht="25.5">
      <c r="A63" s="44" t="s">
        <v>57</v>
      </c>
      <c r="E63" s="40" t="s">
        <v>804</v>
      </c>
    </row>
    <row r="64" spans="1:16" ht="12.75">
      <c r="A64" s="26" t="s">
        <v>50</v>
      </c>
      <c s="31" t="s">
        <v>184</v>
      </c>
      <c s="31" t="s">
        <v>718</v>
      </c>
      <c s="26" t="s">
        <v>52</v>
      </c>
      <c s="32" t="s">
        <v>719</v>
      </c>
      <c s="33" t="s">
        <v>54</v>
      </c>
      <c s="34">
        <v>1.092</v>
      </c>
      <c s="35">
        <v>0</v>
      </c>
      <c s="36">
        <f>ROUND(ROUND(H64,2)*ROUND(G64,3),2)</f>
      </c>
      <c r="O64">
        <f>(I64*21)/100</f>
      </c>
      <c t="s">
        <v>27</v>
      </c>
    </row>
    <row r="65" spans="1:5" ht="12.75">
      <c r="A65" s="37" t="s">
        <v>55</v>
      </c>
      <c r="E65" s="38" t="s">
        <v>805</v>
      </c>
    </row>
    <row r="66" spans="1:5" ht="25.5">
      <c r="A66" s="44" t="s">
        <v>57</v>
      </c>
      <c r="E66" s="40" t="s">
        <v>806</v>
      </c>
    </row>
    <row r="67" spans="1:16" ht="12.75">
      <c r="A67" s="26" t="s">
        <v>50</v>
      </c>
      <c s="31" t="s">
        <v>189</v>
      </c>
      <c s="31" t="s">
        <v>807</v>
      </c>
      <c s="26" t="s">
        <v>52</v>
      </c>
      <c s="32" t="s">
        <v>808</v>
      </c>
      <c s="33" t="s">
        <v>82</v>
      </c>
      <c s="34">
        <v>7.8</v>
      </c>
      <c s="35">
        <v>0</v>
      </c>
      <c s="36">
        <f>ROUND(ROUND(H67,2)*ROUND(G67,3),2)</f>
      </c>
      <c r="O67">
        <f>(I67*21)/100</f>
      </c>
      <c t="s">
        <v>27</v>
      </c>
    </row>
    <row r="68" spans="1:5" ht="38.25">
      <c r="A68" s="37" t="s">
        <v>55</v>
      </c>
      <c r="E68" s="38" t="s">
        <v>809</v>
      </c>
    </row>
    <row r="69" spans="1:5" ht="25.5">
      <c r="A69" s="44" t="s">
        <v>57</v>
      </c>
      <c r="E69" s="40" t="s">
        <v>810</v>
      </c>
    </row>
    <row r="70" spans="1:16" ht="12.75">
      <c r="A70" s="26" t="s">
        <v>50</v>
      </c>
      <c s="31" t="s">
        <v>194</v>
      </c>
      <c s="31" t="s">
        <v>811</v>
      </c>
      <c s="26" t="s">
        <v>52</v>
      </c>
      <c s="32" t="s">
        <v>812</v>
      </c>
      <c s="33" t="s">
        <v>54</v>
      </c>
      <c s="34">
        <v>1.716</v>
      </c>
      <c s="35">
        <v>0</v>
      </c>
      <c s="36">
        <f>ROUND(ROUND(H70,2)*ROUND(G70,3),2)</f>
      </c>
      <c r="O70">
        <f>(I70*21)/100</f>
      </c>
      <c t="s">
        <v>27</v>
      </c>
    </row>
    <row r="71" spans="1:5" ht="12.75">
      <c r="A71" s="37" t="s">
        <v>55</v>
      </c>
      <c r="E71" s="38" t="s">
        <v>805</v>
      </c>
    </row>
    <row r="72" spans="1:5" ht="25.5">
      <c r="A72" s="39" t="s">
        <v>57</v>
      </c>
      <c r="E72" s="40" t="s">
        <v>813</v>
      </c>
    </row>
    <row r="73" spans="1:18" ht="12.75" customHeight="1">
      <c r="A73" s="6" t="s">
        <v>48</v>
      </c>
      <c s="6"/>
      <c s="42" t="s">
        <v>37</v>
      </c>
      <c s="6"/>
      <c s="29" t="s">
        <v>297</v>
      </c>
      <c s="6"/>
      <c s="6"/>
      <c s="6"/>
      <c s="43">
        <f>0+Q73</f>
      </c>
      <c r="O73">
        <f>0+R73</f>
      </c>
      <c r="Q73">
        <f>0+I74+I77+I80+I83+I86+I89+I92</f>
      </c>
      <c>
        <f>0+O74+O77+O80+O83+O86+O89+O92</f>
      </c>
    </row>
    <row r="74" spans="1:16" ht="12.75">
      <c r="A74" s="26" t="s">
        <v>50</v>
      </c>
      <c s="31" t="s">
        <v>199</v>
      </c>
      <c s="31" t="s">
        <v>814</v>
      </c>
      <c s="26" t="s">
        <v>52</v>
      </c>
      <c s="32" t="s">
        <v>815</v>
      </c>
      <c s="33" t="s">
        <v>82</v>
      </c>
      <c s="34">
        <v>1.1</v>
      </c>
      <c s="35">
        <v>0</v>
      </c>
      <c s="36">
        <f>ROUND(ROUND(H74,2)*ROUND(G74,3),2)</f>
      </c>
      <c r="O74">
        <f>(I74*21)/100</f>
      </c>
      <c t="s">
        <v>27</v>
      </c>
    </row>
    <row r="75" spans="1:5" ht="38.25">
      <c r="A75" s="37" t="s">
        <v>55</v>
      </c>
      <c r="E75" s="38" t="s">
        <v>809</v>
      </c>
    </row>
    <row r="76" spans="1:5" ht="25.5">
      <c r="A76" s="44" t="s">
        <v>57</v>
      </c>
      <c r="E76" s="40" t="s">
        <v>816</v>
      </c>
    </row>
    <row r="77" spans="1:16" ht="12.75">
      <c r="A77" s="26" t="s">
        <v>50</v>
      </c>
      <c s="31" t="s">
        <v>202</v>
      </c>
      <c s="31" t="s">
        <v>817</v>
      </c>
      <c s="26" t="s">
        <v>52</v>
      </c>
      <c s="32" t="s">
        <v>818</v>
      </c>
      <c s="33" t="s">
        <v>54</v>
      </c>
      <c s="34">
        <v>0.242</v>
      </c>
      <c s="35">
        <v>0</v>
      </c>
      <c s="36">
        <f>ROUND(ROUND(H77,2)*ROUND(G77,3),2)</f>
      </c>
      <c r="O77">
        <f>(I77*21)/100</f>
      </c>
      <c t="s">
        <v>27</v>
      </c>
    </row>
    <row r="78" spans="1:5" ht="12.75">
      <c r="A78" s="37" t="s">
        <v>55</v>
      </c>
      <c r="E78" s="38" t="s">
        <v>805</v>
      </c>
    </row>
    <row r="79" spans="1:5" ht="25.5">
      <c r="A79" s="44" t="s">
        <v>57</v>
      </c>
      <c r="E79" s="40" t="s">
        <v>819</v>
      </c>
    </row>
    <row r="80" spans="1:16" ht="12.75">
      <c r="A80" s="26" t="s">
        <v>50</v>
      </c>
      <c s="31" t="s">
        <v>207</v>
      </c>
      <c s="31" t="s">
        <v>304</v>
      </c>
      <c s="26" t="s">
        <v>52</v>
      </c>
      <c s="32" t="s">
        <v>305</v>
      </c>
      <c s="33" t="s">
        <v>82</v>
      </c>
      <c s="34">
        <v>12.966</v>
      </c>
      <c s="35">
        <v>0</v>
      </c>
      <c s="36">
        <f>ROUND(ROUND(H80,2)*ROUND(G80,3),2)</f>
      </c>
      <c r="O80">
        <f>(I80*21)/100</f>
      </c>
      <c t="s">
        <v>27</v>
      </c>
    </row>
    <row r="81" spans="1:5" ht="12.75">
      <c r="A81" s="37" t="s">
        <v>55</v>
      </c>
      <c r="E81" s="38" t="s">
        <v>820</v>
      </c>
    </row>
    <row r="82" spans="1:5" ht="51">
      <c r="A82" s="44" t="s">
        <v>57</v>
      </c>
      <c r="E82" s="40" t="s">
        <v>821</v>
      </c>
    </row>
    <row r="83" spans="1:16" ht="12.75">
      <c r="A83" s="26" t="s">
        <v>50</v>
      </c>
      <c s="31" t="s">
        <v>211</v>
      </c>
      <c s="31" t="s">
        <v>822</v>
      </c>
      <c s="26" t="s">
        <v>52</v>
      </c>
      <c s="32" t="s">
        <v>823</v>
      </c>
      <c s="33" t="s">
        <v>82</v>
      </c>
      <c s="34">
        <v>0.003</v>
      </c>
      <c s="35">
        <v>0</v>
      </c>
      <c s="36">
        <f>ROUND(ROUND(H83,2)*ROUND(G83,3),2)</f>
      </c>
      <c r="O83">
        <f>(I83*21)/100</f>
      </c>
      <c t="s">
        <v>27</v>
      </c>
    </row>
    <row r="84" spans="1:5" ht="12.75">
      <c r="A84" s="37" t="s">
        <v>55</v>
      </c>
      <c r="E84" s="38" t="s">
        <v>52</v>
      </c>
    </row>
    <row r="85" spans="1:5" ht="38.25">
      <c r="A85" s="44" t="s">
        <v>57</v>
      </c>
      <c r="E85" s="40" t="s">
        <v>824</v>
      </c>
    </row>
    <row r="86" spans="1:16" ht="12.75">
      <c r="A86" s="26" t="s">
        <v>50</v>
      </c>
      <c s="31" t="s">
        <v>216</v>
      </c>
      <c s="31" t="s">
        <v>825</v>
      </c>
      <c s="26" t="s">
        <v>52</v>
      </c>
      <c s="32" t="s">
        <v>826</v>
      </c>
      <c s="33" t="s">
        <v>82</v>
      </c>
      <c s="34">
        <v>17.288</v>
      </c>
      <c s="35">
        <v>0</v>
      </c>
      <c s="36">
        <f>ROUND(ROUND(H86,2)*ROUND(G86,3),2)</f>
      </c>
      <c r="O86">
        <f>(I86*21)/100</f>
      </c>
      <c t="s">
        <v>27</v>
      </c>
    </row>
    <row r="87" spans="1:5" ht="63.75">
      <c r="A87" s="37" t="s">
        <v>55</v>
      </c>
      <c r="E87" s="38" t="s">
        <v>827</v>
      </c>
    </row>
    <row r="88" spans="1:5" ht="51">
      <c r="A88" s="44" t="s">
        <v>57</v>
      </c>
      <c r="E88" s="40" t="s">
        <v>828</v>
      </c>
    </row>
    <row r="89" spans="1:16" ht="12.75">
      <c r="A89" s="26" t="s">
        <v>50</v>
      </c>
      <c s="31" t="s">
        <v>220</v>
      </c>
      <c s="31" t="s">
        <v>829</v>
      </c>
      <c s="26" t="s">
        <v>52</v>
      </c>
      <c s="32" t="s">
        <v>830</v>
      </c>
      <c s="33" t="s">
        <v>62</v>
      </c>
      <c s="34">
        <v>34.21</v>
      </c>
      <c s="35">
        <v>0</v>
      </c>
      <c s="36">
        <f>ROUND(ROUND(H89,2)*ROUND(G89,3),2)</f>
      </c>
      <c r="O89">
        <f>(I89*21)/100</f>
      </c>
      <c t="s">
        <v>27</v>
      </c>
    </row>
    <row r="90" spans="1:5" ht="12.75">
      <c r="A90" s="37" t="s">
        <v>55</v>
      </c>
      <c r="E90" s="38" t="s">
        <v>831</v>
      </c>
    </row>
    <row r="91" spans="1:5" ht="38.25">
      <c r="A91" s="44" t="s">
        <v>57</v>
      </c>
      <c r="E91" s="40" t="s">
        <v>832</v>
      </c>
    </row>
    <row r="92" spans="1:16" ht="12.75">
      <c r="A92" s="26" t="s">
        <v>50</v>
      </c>
      <c s="31" t="s">
        <v>225</v>
      </c>
      <c s="31" t="s">
        <v>833</v>
      </c>
      <c s="26" t="s">
        <v>52</v>
      </c>
      <c s="32" t="s">
        <v>834</v>
      </c>
      <c s="33" t="s">
        <v>82</v>
      </c>
      <c s="34">
        <v>1.5</v>
      </c>
      <c s="35">
        <v>0</v>
      </c>
      <c s="36">
        <f>ROUND(ROUND(H92,2)*ROUND(G92,3),2)</f>
      </c>
      <c r="O92">
        <f>(I92*21)/100</f>
      </c>
      <c t="s">
        <v>27</v>
      </c>
    </row>
    <row r="93" spans="1:5" ht="12.75">
      <c r="A93" s="37" t="s">
        <v>55</v>
      </c>
      <c r="E93" s="38" t="s">
        <v>52</v>
      </c>
    </row>
    <row r="94" spans="1:5" ht="25.5">
      <c r="A94" s="39" t="s">
        <v>57</v>
      </c>
      <c r="E94" s="40" t="s">
        <v>835</v>
      </c>
    </row>
    <row r="95" spans="1:18" ht="12.75" customHeight="1">
      <c r="A95" s="6" t="s">
        <v>48</v>
      </c>
      <c s="6"/>
      <c s="42" t="s">
        <v>39</v>
      </c>
      <c s="6"/>
      <c s="29" t="s">
        <v>322</v>
      </c>
      <c s="6"/>
      <c s="6"/>
      <c s="6"/>
      <c s="43">
        <f>0+Q95</f>
      </c>
      <c r="O95">
        <f>0+R95</f>
      </c>
      <c r="Q95">
        <f>0+I96+I99+I102+I105+I108+I111</f>
      </c>
      <c>
        <f>0+O96+O99+O102+O105+O108+O111</f>
      </c>
    </row>
    <row r="96" spans="1:16" ht="12.75">
      <c r="A96" s="26" t="s">
        <v>50</v>
      </c>
      <c s="31" t="s">
        <v>230</v>
      </c>
      <c s="31" t="s">
        <v>836</v>
      </c>
      <c s="26" t="s">
        <v>52</v>
      </c>
      <c s="32" t="s">
        <v>837</v>
      </c>
      <c s="33" t="s">
        <v>62</v>
      </c>
      <c s="34">
        <v>52.5</v>
      </c>
      <c s="35">
        <v>0</v>
      </c>
      <c s="36">
        <f>ROUND(ROUND(H96,2)*ROUND(G96,3),2)</f>
      </c>
      <c r="O96">
        <f>(I96*21)/100</f>
      </c>
      <c t="s">
        <v>27</v>
      </c>
    </row>
    <row r="97" spans="1:5" ht="12.75">
      <c r="A97" s="37" t="s">
        <v>55</v>
      </c>
      <c r="E97" s="38" t="s">
        <v>52</v>
      </c>
    </row>
    <row r="98" spans="1:5" ht="38.25">
      <c r="A98" s="44" t="s">
        <v>57</v>
      </c>
      <c r="E98" s="40" t="s">
        <v>838</v>
      </c>
    </row>
    <row r="99" spans="1:16" ht="12.75">
      <c r="A99" s="26" t="s">
        <v>50</v>
      </c>
      <c s="31" t="s">
        <v>235</v>
      </c>
      <c s="31" t="s">
        <v>839</v>
      </c>
      <c s="26" t="s">
        <v>52</v>
      </c>
      <c s="32" t="s">
        <v>840</v>
      </c>
      <c s="33" t="s">
        <v>62</v>
      </c>
      <c s="34">
        <v>30</v>
      </c>
      <c s="35">
        <v>0</v>
      </c>
      <c s="36">
        <f>ROUND(ROUND(H99,2)*ROUND(G99,3),2)</f>
      </c>
      <c r="O99">
        <f>(I99*21)/100</f>
      </c>
      <c t="s">
        <v>27</v>
      </c>
    </row>
    <row r="100" spans="1:5" ht="25.5">
      <c r="A100" s="37" t="s">
        <v>55</v>
      </c>
      <c r="E100" s="38" t="s">
        <v>841</v>
      </c>
    </row>
    <row r="101" spans="1:5" ht="25.5">
      <c r="A101" s="44" t="s">
        <v>57</v>
      </c>
      <c r="E101" s="40" t="s">
        <v>842</v>
      </c>
    </row>
    <row r="102" spans="1:16" ht="12.75">
      <c r="A102" s="26" t="s">
        <v>50</v>
      </c>
      <c s="31" t="s">
        <v>237</v>
      </c>
      <c s="31" t="s">
        <v>371</v>
      </c>
      <c s="26" t="s">
        <v>52</v>
      </c>
      <c s="32" t="s">
        <v>372</v>
      </c>
      <c s="33" t="s">
        <v>62</v>
      </c>
      <c s="34">
        <v>25.375</v>
      </c>
      <c s="35">
        <v>0</v>
      </c>
      <c s="36">
        <f>ROUND(ROUND(H102,2)*ROUND(G102,3),2)</f>
      </c>
      <c r="O102">
        <f>(I102*21)/100</f>
      </c>
      <c t="s">
        <v>27</v>
      </c>
    </row>
    <row r="103" spans="1:5" ht="12.75">
      <c r="A103" s="37" t="s">
        <v>55</v>
      </c>
      <c r="E103" s="38" t="s">
        <v>843</v>
      </c>
    </row>
    <row r="104" spans="1:5" ht="25.5">
      <c r="A104" s="44" t="s">
        <v>57</v>
      </c>
      <c r="E104" s="40" t="s">
        <v>844</v>
      </c>
    </row>
    <row r="105" spans="1:16" ht="12.75">
      <c r="A105" s="26" t="s">
        <v>50</v>
      </c>
      <c s="31" t="s">
        <v>242</v>
      </c>
      <c s="31" t="s">
        <v>385</v>
      </c>
      <c s="26" t="s">
        <v>52</v>
      </c>
      <c s="32" t="s">
        <v>386</v>
      </c>
      <c s="33" t="s">
        <v>62</v>
      </c>
      <c s="34">
        <v>25.375</v>
      </c>
      <c s="35">
        <v>0</v>
      </c>
      <c s="36">
        <f>ROUND(ROUND(H105,2)*ROUND(G105,3),2)</f>
      </c>
      <c r="O105">
        <f>(I105*21)/100</f>
      </c>
      <c t="s">
        <v>27</v>
      </c>
    </row>
    <row r="106" spans="1:5" ht="12.75">
      <c r="A106" s="37" t="s">
        <v>55</v>
      </c>
      <c r="E106" s="38" t="s">
        <v>843</v>
      </c>
    </row>
    <row r="107" spans="1:5" ht="25.5">
      <c r="A107" s="44" t="s">
        <v>57</v>
      </c>
      <c r="E107" s="40" t="s">
        <v>844</v>
      </c>
    </row>
    <row r="108" spans="1:16" ht="12.75">
      <c r="A108" s="26" t="s">
        <v>50</v>
      </c>
      <c s="31" t="s">
        <v>246</v>
      </c>
      <c s="31" t="s">
        <v>845</v>
      </c>
      <c s="26" t="s">
        <v>52</v>
      </c>
      <c s="32" t="s">
        <v>846</v>
      </c>
      <c s="33" t="s">
        <v>82</v>
      </c>
      <c s="34">
        <v>0.161</v>
      </c>
      <c s="35">
        <v>0</v>
      </c>
      <c s="36">
        <f>ROUND(ROUND(H108,2)*ROUND(G108,3),2)</f>
      </c>
      <c r="O108">
        <f>(I108*21)/100</f>
      </c>
      <c t="s">
        <v>27</v>
      </c>
    </row>
    <row r="109" spans="1:5" ht="51">
      <c r="A109" s="37" t="s">
        <v>55</v>
      </c>
      <c r="E109" s="38" t="s">
        <v>847</v>
      </c>
    </row>
    <row r="110" spans="1:5" ht="25.5">
      <c r="A110" s="44" t="s">
        <v>57</v>
      </c>
      <c r="E110" s="40" t="s">
        <v>848</v>
      </c>
    </row>
    <row r="111" spans="1:16" ht="12.75">
      <c r="A111" s="26" t="s">
        <v>50</v>
      </c>
      <c s="31" t="s">
        <v>250</v>
      </c>
      <c s="31" t="s">
        <v>849</v>
      </c>
      <c s="26" t="s">
        <v>52</v>
      </c>
      <c s="32" t="s">
        <v>850</v>
      </c>
      <c s="33" t="s">
        <v>62</v>
      </c>
      <c s="34">
        <v>26.25</v>
      </c>
      <c s="35">
        <v>0</v>
      </c>
      <c s="36">
        <f>ROUND(ROUND(H111,2)*ROUND(G111,3),2)</f>
      </c>
      <c r="O111">
        <f>(I111*21)/100</f>
      </c>
      <c t="s">
        <v>27</v>
      </c>
    </row>
    <row r="112" spans="1:5" ht="12.75">
      <c r="A112" s="37" t="s">
        <v>55</v>
      </c>
      <c r="E112" s="38" t="s">
        <v>851</v>
      </c>
    </row>
    <row r="113" spans="1:5" ht="25.5">
      <c r="A113" s="39" t="s">
        <v>57</v>
      </c>
      <c r="E113" s="40" t="s">
        <v>852</v>
      </c>
    </row>
    <row r="114" spans="1:18" ht="12.75" customHeight="1">
      <c r="A114" s="6" t="s">
        <v>48</v>
      </c>
      <c s="6"/>
      <c s="42" t="s">
        <v>41</v>
      </c>
      <c s="6"/>
      <c s="29" t="s">
        <v>731</v>
      </c>
      <c s="6"/>
      <c s="6"/>
      <c s="6"/>
      <c s="43">
        <f>0+Q114</f>
      </c>
      <c r="O114">
        <f>0+R114</f>
      </c>
      <c r="Q114">
        <f>0+I115+I118+I121+I124+I127+I130</f>
      </c>
      <c>
        <f>0+O115+O118+O121+O124+O127+O130</f>
      </c>
    </row>
    <row r="115" spans="1:16" ht="12.75">
      <c r="A115" s="26" t="s">
        <v>50</v>
      </c>
      <c s="31" t="s">
        <v>254</v>
      </c>
      <c s="31" t="s">
        <v>853</v>
      </c>
      <c s="26" t="s">
        <v>52</v>
      </c>
      <c s="32" t="s">
        <v>854</v>
      </c>
      <c s="33" t="s">
        <v>62</v>
      </c>
      <c s="34">
        <v>12.075</v>
      </c>
      <c s="35">
        <v>0</v>
      </c>
      <c s="36">
        <f>ROUND(ROUND(H115,2)*ROUND(G115,3),2)</f>
      </c>
      <c r="O115">
        <f>(I115*21)/100</f>
      </c>
      <c t="s">
        <v>27</v>
      </c>
    </row>
    <row r="116" spans="1:5" ht="12.75">
      <c r="A116" s="37" t="s">
        <v>55</v>
      </c>
      <c r="E116" s="38" t="s">
        <v>52</v>
      </c>
    </row>
    <row r="117" spans="1:5" ht="25.5">
      <c r="A117" s="44" t="s">
        <v>57</v>
      </c>
      <c r="E117" s="40" t="s">
        <v>855</v>
      </c>
    </row>
    <row r="118" spans="1:16" ht="25.5">
      <c r="A118" s="26" t="s">
        <v>50</v>
      </c>
      <c s="31" t="s">
        <v>259</v>
      </c>
      <c s="31" t="s">
        <v>856</v>
      </c>
      <c s="26" t="s">
        <v>52</v>
      </c>
      <c s="32" t="s">
        <v>857</v>
      </c>
      <c s="33" t="s">
        <v>62</v>
      </c>
      <c s="34">
        <v>77.88</v>
      </c>
      <c s="35">
        <v>0</v>
      </c>
      <c s="36">
        <f>ROUND(ROUND(H118,2)*ROUND(G118,3),2)</f>
      </c>
      <c r="O118">
        <f>(I118*21)/100</f>
      </c>
      <c t="s">
        <v>27</v>
      </c>
    </row>
    <row r="119" spans="1:5" ht="12.75">
      <c r="A119" s="37" t="s">
        <v>55</v>
      </c>
      <c r="E119" s="38" t="s">
        <v>52</v>
      </c>
    </row>
    <row r="120" spans="1:5" ht="38.25">
      <c r="A120" s="44" t="s">
        <v>57</v>
      </c>
      <c r="E120" s="40" t="s">
        <v>858</v>
      </c>
    </row>
    <row r="121" spans="1:16" ht="25.5">
      <c r="A121" s="26" t="s">
        <v>50</v>
      </c>
      <c s="31" t="s">
        <v>262</v>
      </c>
      <c s="31" t="s">
        <v>859</v>
      </c>
      <c s="26" t="s">
        <v>52</v>
      </c>
      <c s="32" t="s">
        <v>860</v>
      </c>
      <c s="33" t="s">
        <v>62</v>
      </c>
      <c s="34">
        <v>62.2</v>
      </c>
      <c s="35">
        <v>0</v>
      </c>
      <c s="36">
        <f>ROUND(ROUND(H121,2)*ROUND(G121,3),2)</f>
      </c>
      <c r="O121">
        <f>(I121*21)/100</f>
      </c>
      <c t="s">
        <v>27</v>
      </c>
    </row>
    <row r="122" spans="1:5" ht="12.75">
      <c r="A122" s="37" t="s">
        <v>55</v>
      </c>
      <c r="E122" s="38" t="s">
        <v>52</v>
      </c>
    </row>
    <row r="123" spans="1:5" ht="38.25">
      <c r="A123" s="44" t="s">
        <v>57</v>
      </c>
      <c r="E123" s="40" t="s">
        <v>861</v>
      </c>
    </row>
    <row r="124" spans="1:16" ht="12.75">
      <c r="A124" s="26" t="s">
        <v>50</v>
      </c>
      <c s="31" t="s">
        <v>266</v>
      </c>
      <c s="31" t="s">
        <v>862</v>
      </c>
      <c s="26" t="s">
        <v>52</v>
      </c>
      <c s="32" t="s">
        <v>863</v>
      </c>
      <c s="33" t="s">
        <v>62</v>
      </c>
      <c s="34">
        <v>140.08</v>
      </c>
      <c s="35">
        <v>0</v>
      </c>
      <c s="36">
        <f>ROUND(ROUND(H124,2)*ROUND(G124,3),2)</f>
      </c>
      <c r="O124">
        <f>(I124*21)/100</f>
      </c>
      <c t="s">
        <v>27</v>
      </c>
    </row>
    <row r="125" spans="1:5" ht="12.75">
      <c r="A125" s="37" t="s">
        <v>55</v>
      </c>
      <c r="E125" s="38" t="s">
        <v>52</v>
      </c>
    </row>
    <row r="126" spans="1:5" ht="25.5">
      <c r="A126" s="44" t="s">
        <v>57</v>
      </c>
      <c r="E126" s="40" t="s">
        <v>864</v>
      </c>
    </row>
    <row r="127" spans="1:16" ht="12.75">
      <c r="A127" s="26" t="s">
        <v>50</v>
      </c>
      <c s="31" t="s">
        <v>270</v>
      </c>
      <c s="31" t="s">
        <v>865</v>
      </c>
      <c s="26" t="s">
        <v>52</v>
      </c>
      <c s="32" t="s">
        <v>866</v>
      </c>
      <c s="33" t="s">
        <v>62</v>
      </c>
      <c s="34">
        <v>28.016</v>
      </c>
      <c s="35">
        <v>0</v>
      </c>
      <c s="36">
        <f>ROUND(ROUND(H127,2)*ROUND(G127,3),2)</f>
      </c>
      <c r="O127">
        <f>(I127*21)/100</f>
      </c>
      <c t="s">
        <v>27</v>
      </c>
    </row>
    <row r="128" spans="1:5" ht="12.75">
      <c r="A128" s="37" t="s">
        <v>55</v>
      </c>
      <c r="E128" s="38" t="s">
        <v>52</v>
      </c>
    </row>
    <row r="129" spans="1:5" ht="25.5">
      <c r="A129" s="44" t="s">
        <v>57</v>
      </c>
      <c r="E129" s="40" t="s">
        <v>867</v>
      </c>
    </row>
    <row r="130" spans="1:16" ht="12.75">
      <c r="A130" s="26" t="s">
        <v>50</v>
      </c>
      <c s="31" t="s">
        <v>275</v>
      </c>
      <c s="31" t="s">
        <v>868</v>
      </c>
      <c s="26" t="s">
        <v>52</v>
      </c>
      <c s="32" t="s">
        <v>869</v>
      </c>
      <c s="33" t="s">
        <v>96</v>
      </c>
      <c s="34">
        <v>20</v>
      </c>
      <c s="35">
        <v>0</v>
      </c>
      <c s="36">
        <f>ROUND(ROUND(H130,2)*ROUND(G130,3),2)</f>
      </c>
      <c r="O130">
        <f>(I130*21)/100</f>
      </c>
      <c t="s">
        <v>27</v>
      </c>
    </row>
    <row r="131" spans="1:5" ht="12.75">
      <c r="A131" s="37" t="s">
        <v>55</v>
      </c>
      <c r="E131" s="38" t="s">
        <v>870</v>
      </c>
    </row>
    <row r="132" spans="1:5" ht="38.25">
      <c r="A132" s="39" t="s">
        <v>57</v>
      </c>
      <c r="E132" s="40" t="s">
        <v>871</v>
      </c>
    </row>
    <row r="133" spans="1:18" ht="12.75" customHeight="1">
      <c r="A133" s="6" t="s">
        <v>48</v>
      </c>
      <c s="6"/>
      <c s="42" t="s">
        <v>79</v>
      </c>
      <c s="6"/>
      <c s="29" t="s">
        <v>423</v>
      </c>
      <c s="6"/>
      <c s="6"/>
      <c s="6"/>
      <c s="43">
        <f>0+Q133</f>
      </c>
      <c r="O133">
        <f>0+R133</f>
      </c>
      <c r="Q133">
        <f>0+I134+I137+I140+I143+I146+I149</f>
      </c>
      <c>
        <f>0+O134+O137+O140+O143+O146+O149</f>
      </c>
    </row>
    <row r="134" spans="1:16" ht="25.5">
      <c r="A134" s="26" t="s">
        <v>50</v>
      </c>
      <c s="31" t="s">
        <v>279</v>
      </c>
      <c s="31" t="s">
        <v>872</v>
      </c>
      <c s="26" t="s">
        <v>52</v>
      </c>
      <c s="32" t="s">
        <v>873</v>
      </c>
      <c s="33" t="s">
        <v>62</v>
      </c>
      <c s="34">
        <v>19.24</v>
      </c>
      <c s="35">
        <v>0</v>
      </c>
      <c s="36">
        <f>ROUND(ROUND(H134,2)*ROUND(G134,3),2)</f>
      </c>
      <c r="O134">
        <f>(I134*21)/100</f>
      </c>
      <c t="s">
        <v>27</v>
      </c>
    </row>
    <row r="135" spans="1:5" ht="12.75">
      <c r="A135" s="37" t="s">
        <v>55</v>
      </c>
      <c r="E135" s="38" t="s">
        <v>52</v>
      </c>
    </row>
    <row r="136" spans="1:5" ht="25.5">
      <c r="A136" s="44" t="s">
        <v>57</v>
      </c>
      <c r="E136" s="40" t="s">
        <v>874</v>
      </c>
    </row>
    <row r="137" spans="1:16" ht="12.75">
      <c r="A137" s="26" t="s">
        <v>50</v>
      </c>
      <c s="31" t="s">
        <v>283</v>
      </c>
      <c s="31" t="s">
        <v>875</v>
      </c>
      <c s="26" t="s">
        <v>52</v>
      </c>
      <c s="32" t="s">
        <v>876</v>
      </c>
      <c s="33" t="s">
        <v>62</v>
      </c>
      <c s="34">
        <v>21.413</v>
      </c>
      <c s="35">
        <v>0</v>
      </c>
      <c s="36">
        <f>ROUND(ROUND(H137,2)*ROUND(G137,3),2)</f>
      </c>
      <c r="O137">
        <f>(I137*21)/100</f>
      </c>
      <c t="s">
        <v>27</v>
      </c>
    </row>
    <row r="138" spans="1:5" ht="12.75">
      <c r="A138" s="37" t="s">
        <v>55</v>
      </c>
      <c r="E138" s="38" t="s">
        <v>52</v>
      </c>
    </row>
    <row r="139" spans="1:5" ht="38.25">
      <c r="A139" s="44" t="s">
        <v>57</v>
      </c>
      <c r="E139" s="40" t="s">
        <v>877</v>
      </c>
    </row>
    <row r="140" spans="1:16" ht="25.5">
      <c r="A140" s="26" t="s">
        <v>50</v>
      </c>
      <c s="31" t="s">
        <v>287</v>
      </c>
      <c s="31" t="s">
        <v>878</v>
      </c>
      <c s="26" t="s">
        <v>52</v>
      </c>
      <c s="32" t="s">
        <v>879</v>
      </c>
      <c s="33" t="s">
        <v>62</v>
      </c>
      <c s="34">
        <v>45.45</v>
      </c>
      <c s="35">
        <v>0</v>
      </c>
      <c s="36">
        <f>ROUND(ROUND(H140,2)*ROUND(G140,3),2)</f>
      </c>
      <c r="O140">
        <f>(I140*21)/100</f>
      </c>
      <c t="s">
        <v>27</v>
      </c>
    </row>
    <row r="141" spans="1:5" ht="12.75">
      <c r="A141" s="37" t="s">
        <v>55</v>
      </c>
      <c r="E141" s="38" t="s">
        <v>52</v>
      </c>
    </row>
    <row r="142" spans="1:5" ht="25.5">
      <c r="A142" s="44" t="s">
        <v>57</v>
      </c>
      <c r="E142" s="40" t="s">
        <v>880</v>
      </c>
    </row>
    <row r="143" spans="1:16" ht="12.75">
      <c r="A143" s="26" t="s">
        <v>50</v>
      </c>
      <c s="31" t="s">
        <v>292</v>
      </c>
      <c s="31" t="s">
        <v>881</v>
      </c>
      <c s="26" t="s">
        <v>52</v>
      </c>
      <c s="32" t="s">
        <v>882</v>
      </c>
      <c s="33" t="s">
        <v>62</v>
      </c>
      <c s="34">
        <v>20.2</v>
      </c>
      <c s="35">
        <v>0</v>
      </c>
      <c s="36">
        <f>ROUND(ROUND(H143,2)*ROUND(G143,3),2)</f>
      </c>
      <c r="O143">
        <f>(I143*21)/100</f>
      </c>
      <c t="s">
        <v>27</v>
      </c>
    </row>
    <row r="144" spans="1:5" ht="12.75">
      <c r="A144" s="37" t="s">
        <v>55</v>
      </c>
      <c r="E144" s="38" t="s">
        <v>52</v>
      </c>
    </row>
    <row r="145" spans="1:5" ht="38.25">
      <c r="A145" s="44" t="s">
        <v>57</v>
      </c>
      <c r="E145" s="40" t="s">
        <v>883</v>
      </c>
    </row>
    <row r="146" spans="1:16" ht="12.75">
      <c r="A146" s="26" t="s">
        <v>50</v>
      </c>
      <c s="31" t="s">
        <v>298</v>
      </c>
      <c s="31" t="s">
        <v>884</v>
      </c>
      <c s="26" t="s">
        <v>52</v>
      </c>
      <c s="32" t="s">
        <v>885</v>
      </c>
      <c s="33" t="s">
        <v>62</v>
      </c>
      <c s="34">
        <v>13.2</v>
      </c>
      <c s="35">
        <v>0</v>
      </c>
      <c s="36">
        <f>ROUND(ROUND(H146,2)*ROUND(G146,3),2)</f>
      </c>
      <c r="O146">
        <f>(I146*21)/100</f>
      </c>
      <c t="s">
        <v>27</v>
      </c>
    </row>
    <row r="147" spans="1:5" ht="12.75">
      <c r="A147" s="37" t="s">
        <v>55</v>
      </c>
      <c r="E147" s="38" t="s">
        <v>52</v>
      </c>
    </row>
    <row r="148" spans="1:5" ht="25.5">
      <c r="A148" s="44" t="s">
        <v>57</v>
      </c>
      <c r="E148" s="40" t="s">
        <v>886</v>
      </c>
    </row>
    <row r="149" spans="1:16" ht="12.75">
      <c r="A149" s="26" t="s">
        <v>50</v>
      </c>
      <c s="31" t="s">
        <v>303</v>
      </c>
      <c s="31" t="s">
        <v>887</v>
      </c>
      <c s="26" t="s">
        <v>52</v>
      </c>
      <c s="32" t="s">
        <v>888</v>
      </c>
      <c s="33" t="s">
        <v>62</v>
      </c>
      <c s="34">
        <v>224.35</v>
      </c>
      <c s="35">
        <v>0</v>
      </c>
      <c s="36">
        <f>ROUND(ROUND(H149,2)*ROUND(G149,3),2)</f>
      </c>
      <c r="O149">
        <f>(I149*21)/100</f>
      </c>
      <c t="s">
        <v>27</v>
      </c>
    </row>
    <row r="150" spans="1:5" ht="12.75">
      <c r="A150" s="37" t="s">
        <v>55</v>
      </c>
      <c r="E150" s="38" t="s">
        <v>52</v>
      </c>
    </row>
    <row r="151" spans="1:5" ht="38.25">
      <c r="A151" s="39" t="s">
        <v>57</v>
      </c>
      <c r="E151" s="40" t="s">
        <v>889</v>
      </c>
    </row>
    <row r="152" spans="1:18" ht="12.75" customHeight="1">
      <c r="A152" s="6" t="s">
        <v>48</v>
      </c>
      <c s="6"/>
      <c s="42" t="s">
        <v>85</v>
      </c>
      <c s="6"/>
      <c s="29" t="s">
        <v>432</v>
      </c>
      <c s="6"/>
      <c s="6"/>
      <c s="6"/>
      <c s="43">
        <f>0+Q152</f>
      </c>
      <c r="O152">
        <f>0+R152</f>
      </c>
      <c r="Q152">
        <f>0+I153+I156+I159</f>
      </c>
      <c>
        <f>0+O153+O156+O159</f>
      </c>
    </row>
    <row r="153" spans="1:16" ht="12.75">
      <c r="A153" s="26" t="s">
        <v>50</v>
      </c>
      <c s="31" t="s">
        <v>308</v>
      </c>
      <c s="31" t="s">
        <v>890</v>
      </c>
      <c s="26" t="s">
        <v>52</v>
      </c>
      <c s="32" t="s">
        <v>891</v>
      </c>
      <c s="33" t="s">
        <v>96</v>
      </c>
      <c s="34">
        <v>8.5</v>
      </c>
      <c s="35">
        <v>0</v>
      </c>
      <c s="36">
        <f>ROUND(ROUND(H153,2)*ROUND(G153,3),2)</f>
      </c>
      <c r="O153">
        <f>(I153*21)/100</f>
      </c>
      <c t="s">
        <v>27</v>
      </c>
    </row>
    <row r="154" spans="1:5" ht="12.75">
      <c r="A154" s="37" t="s">
        <v>55</v>
      </c>
      <c r="E154" s="38" t="s">
        <v>892</v>
      </c>
    </row>
    <row r="155" spans="1:5" ht="25.5">
      <c r="A155" s="44" t="s">
        <v>57</v>
      </c>
      <c r="E155" s="40" t="s">
        <v>893</v>
      </c>
    </row>
    <row r="156" spans="1:16" ht="12.75">
      <c r="A156" s="26" t="s">
        <v>50</v>
      </c>
      <c s="31" t="s">
        <v>313</v>
      </c>
      <c s="31" t="s">
        <v>894</v>
      </c>
      <c s="26" t="s">
        <v>52</v>
      </c>
      <c s="32" t="s">
        <v>895</v>
      </c>
      <c s="33" t="s">
        <v>96</v>
      </c>
      <c s="34">
        <v>30</v>
      </c>
      <c s="35">
        <v>0</v>
      </c>
      <c s="36">
        <f>ROUND(ROUND(H156,2)*ROUND(G156,3),2)</f>
      </c>
      <c r="O156">
        <f>(I156*21)/100</f>
      </c>
      <c t="s">
        <v>27</v>
      </c>
    </row>
    <row r="157" spans="1:5" ht="12.75">
      <c r="A157" s="37" t="s">
        <v>55</v>
      </c>
      <c r="E157" s="38" t="s">
        <v>52</v>
      </c>
    </row>
    <row r="158" spans="1:5" ht="25.5">
      <c r="A158" s="44" t="s">
        <v>57</v>
      </c>
      <c r="E158" s="40" t="s">
        <v>896</v>
      </c>
    </row>
    <row r="159" spans="1:16" ht="12.75">
      <c r="A159" s="26" t="s">
        <v>50</v>
      </c>
      <c s="31" t="s">
        <v>317</v>
      </c>
      <c s="31" t="s">
        <v>451</v>
      </c>
      <c s="26" t="s">
        <v>52</v>
      </c>
      <c s="32" t="s">
        <v>452</v>
      </c>
      <c s="33" t="s">
        <v>71</v>
      </c>
      <c s="34">
        <v>1</v>
      </c>
      <c s="35">
        <v>0</v>
      </c>
      <c s="36">
        <f>ROUND(ROUND(H159,2)*ROUND(G159,3),2)</f>
      </c>
      <c r="O159">
        <f>(I159*21)/100</f>
      </c>
      <c t="s">
        <v>27</v>
      </c>
    </row>
    <row r="160" spans="1:5" ht="12.75">
      <c r="A160" s="37" t="s">
        <v>55</v>
      </c>
      <c r="E160" s="38" t="s">
        <v>52</v>
      </c>
    </row>
    <row r="161" spans="1:5" ht="25.5">
      <c r="A161" s="39" t="s">
        <v>57</v>
      </c>
      <c r="E161" s="40" t="s">
        <v>897</v>
      </c>
    </row>
    <row r="162" spans="1:18" ht="12.75" customHeight="1">
      <c r="A162" s="6" t="s">
        <v>48</v>
      </c>
      <c s="6"/>
      <c s="42" t="s">
        <v>44</v>
      </c>
      <c s="6"/>
      <c s="29" t="s">
        <v>93</v>
      </c>
      <c s="6"/>
      <c s="6"/>
      <c s="6"/>
      <c s="43">
        <f>0+Q162</f>
      </c>
      <c r="O162">
        <f>0+R162</f>
      </c>
      <c r="Q162">
        <f>0+I163+I166+I169+I172+I175+I178+I181+I184+I187+I190+I193+I196+I199+I202+I205+I208</f>
      </c>
      <c>
        <f>0+O163+O166+O169+O172+O175+O178+O181+O184+O187+O190+O193+O196+O199+O202+O205+O208</f>
      </c>
    </row>
    <row r="163" spans="1:16" ht="25.5">
      <c r="A163" s="26" t="s">
        <v>50</v>
      </c>
      <c s="31" t="s">
        <v>323</v>
      </c>
      <c s="31" t="s">
        <v>898</v>
      </c>
      <c s="26" t="s">
        <v>52</v>
      </c>
      <c s="32" t="s">
        <v>899</v>
      </c>
      <c s="33" t="s">
        <v>96</v>
      </c>
      <c s="34">
        <v>6</v>
      </c>
      <c s="35">
        <v>0</v>
      </c>
      <c s="36">
        <f>ROUND(ROUND(H163,2)*ROUND(G163,3),2)</f>
      </c>
      <c r="O163">
        <f>(I163*21)/100</f>
      </c>
      <c t="s">
        <v>27</v>
      </c>
    </row>
    <row r="164" spans="1:5" ht="12.75">
      <c r="A164" s="37" t="s">
        <v>55</v>
      </c>
      <c r="E164" s="38" t="s">
        <v>900</v>
      </c>
    </row>
    <row r="165" spans="1:5" ht="25.5">
      <c r="A165" s="44" t="s">
        <v>57</v>
      </c>
      <c r="E165" s="40" t="s">
        <v>901</v>
      </c>
    </row>
    <row r="166" spans="1:16" ht="12.75">
      <c r="A166" s="26" t="s">
        <v>50</v>
      </c>
      <c s="31" t="s">
        <v>328</v>
      </c>
      <c s="31" t="s">
        <v>902</v>
      </c>
      <c s="26" t="s">
        <v>52</v>
      </c>
      <c s="32" t="s">
        <v>903</v>
      </c>
      <c s="33" t="s">
        <v>96</v>
      </c>
      <c s="34">
        <v>12</v>
      </c>
      <c s="35">
        <v>0</v>
      </c>
      <c s="36">
        <f>ROUND(ROUND(H166,2)*ROUND(G166,3),2)</f>
      </c>
      <c r="O166">
        <f>(I166*21)/100</f>
      </c>
      <c t="s">
        <v>27</v>
      </c>
    </row>
    <row r="167" spans="1:5" ht="12.75">
      <c r="A167" s="37" t="s">
        <v>55</v>
      </c>
      <c r="E167" s="38" t="s">
        <v>52</v>
      </c>
    </row>
    <row r="168" spans="1:5" ht="76.5">
      <c r="A168" s="44" t="s">
        <v>57</v>
      </c>
      <c r="E168" s="40" t="s">
        <v>904</v>
      </c>
    </row>
    <row r="169" spans="1:16" ht="25.5">
      <c r="A169" s="26" t="s">
        <v>50</v>
      </c>
      <c s="31" t="s">
        <v>333</v>
      </c>
      <c s="31" t="s">
        <v>905</v>
      </c>
      <c s="26" t="s">
        <v>52</v>
      </c>
      <c s="32" t="s">
        <v>906</v>
      </c>
      <c s="33" t="s">
        <v>96</v>
      </c>
      <c s="34">
        <v>18.3</v>
      </c>
      <c s="35">
        <v>0</v>
      </c>
      <c s="36">
        <f>ROUND(ROUND(H169,2)*ROUND(G169,3),2)</f>
      </c>
      <c r="O169">
        <f>(I169*21)/100</f>
      </c>
      <c t="s">
        <v>27</v>
      </c>
    </row>
    <row r="170" spans="1:5" ht="12.75">
      <c r="A170" s="37" t="s">
        <v>55</v>
      </c>
      <c r="E170" s="38" t="s">
        <v>907</v>
      </c>
    </row>
    <row r="171" spans="1:5" ht="25.5">
      <c r="A171" s="44" t="s">
        <v>57</v>
      </c>
      <c r="E171" s="40" t="s">
        <v>908</v>
      </c>
    </row>
    <row r="172" spans="1:16" ht="12.75">
      <c r="A172" s="26" t="s">
        <v>50</v>
      </c>
      <c s="31" t="s">
        <v>338</v>
      </c>
      <c s="31" t="s">
        <v>909</v>
      </c>
      <c s="26" t="s">
        <v>52</v>
      </c>
      <c s="32" t="s">
        <v>910</v>
      </c>
      <c s="33" t="s">
        <v>96</v>
      </c>
      <c s="34">
        <v>6</v>
      </c>
      <c s="35">
        <v>0</v>
      </c>
      <c s="36">
        <f>ROUND(ROUND(H172,2)*ROUND(G172,3),2)</f>
      </c>
      <c r="O172">
        <f>(I172*21)/100</f>
      </c>
      <c t="s">
        <v>27</v>
      </c>
    </row>
    <row r="173" spans="1:5" ht="12.75">
      <c r="A173" s="37" t="s">
        <v>55</v>
      </c>
      <c r="E173" s="38" t="s">
        <v>911</v>
      </c>
    </row>
    <row r="174" spans="1:5" ht="25.5">
      <c r="A174" s="44" t="s">
        <v>57</v>
      </c>
      <c r="E174" s="40" t="s">
        <v>912</v>
      </c>
    </row>
    <row r="175" spans="1:16" ht="25.5">
      <c r="A175" s="26" t="s">
        <v>50</v>
      </c>
      <c s="31" t="s">
        <v>342</v>
      </c>
      <c s="31" t="s">
        <v>913</v>
      </c>
      <c s="26" t="s">
        <v>52</v>
      </c>
      <c s="32" t="s">
        <v>914</v>
      </c>
      <c s="33" t="s">
        <v>71</v>
      </c>
      <c s="34">
        <v>6</v>
      </c>
      <c s="35">
        <v>0</v>
      </c>
      <c s="36">
        <f>ROUND(ROUND(H175,2)*ROUND(G175,3),2)</f>
      </c>
      <c r="O175">
        <f>(I175*21)/100</f>
      </c>
      <c t="s">
        <v>27</v>
      </c>
    </row>
    <row r="176" spans="1:5" ht="12.75">
      <c r="A176" s="37" t="s">
        <v>55</v>
      </c>
      <c r="E176" s="38" t="s">
        <v>52</v>
      </c>
    </row>
    <row r="177" spans="1:5" ht="12.75">
      <c r="A177" s="44" t="s">
        <v>57</v>
      </c>
      <c r="E177" s="40" t="s">
        <v>52</v>
      </c>
    </row>
    <row r="178" spans="1:16" ht="12.75">
      <c r="A178" s="26" t="s">
        <v>50</v>
      </c>
      <c s="31" t="s">
        <v>345</v>
      </c>
      <c s="31" t="s">
        <v>915</v>
      </c>
      <c s="26" t="s">
        <v>52</v>
      </c>
      <c s="32" t="s">
        <v>916</v>
      </c>
      <c s="33" t="s">
        <v>71</v>
      </c>
      <c s="34">
        <v>4</v>
      </c>
      <c s="35">
        <v>0</v>
      </c>
      <c s="36">
        <f>ROUND(ROUND(H178,2)*ROUND(G178,3),2)</f>
      </c>
      <c r="O178">
        <f>(I178*21)/100</f>
      </c>
      <c t="s">
        <v>27</v>
      </c>
    </row>
    <row r="179" spans="1:5" ht="12.75">
      <c r="A179" s="37" t="s">
        <v>55</v>
      </c>
      <c r="E179" s="38" t="s">
        <v>52</v>
      </c>
    </row>
    <row r="180" spans="1:5" ht="25.5">
      <c r="A180" s="44" t="s">
        <v>57</v>
      </c>
      <c r="E180" s="40" t="s">
        <v>917</v>
      </c>
    </row>
    <row r="181" spans="1:16" ht="12.75">
      <c r="A181" s="26" t="s">
        <v>50</v>
      </c>
      <c s="31" t="s">
        <v>350</v>
      </c>
      <c s="31" t="s">
        <v>918</v>
      </c>
      <c s="26" t="s">
        <v>52</v>
      </c>
      <c s="32" t="s">
        <v>919</v>
      </c>
      <c s="33" t="s">
        <v>71</v>
      </c>
      <c s="34">
        <v>2</v>
      </c>
      <c s="35">
        <v>0</v>
      </c>
      <c s="36">
        <f>ROUND(ROUND(H181,2)*ROUND(G181,3),2)</f>
      </c>
      <c r="O181">
        <f>(I181*21)/100</f>
      </c>
      <c t="s">
        <v>27</v>
      </c>
    </row>
    <row r="182" spans="1:5" ht="12.75">
      <c r="A182" s="37" t="s">
        <v>55</v>
      </c>
      <c r="E182" s="38" t="s">
        <v>52</v>
      </c>
    </row>
    <row r="183" spans="1:5" ht="12.75">
      <c r="A183" s="44" t="s">
        <v>57</v>
      </c>
      <c r="E183" s="40" t="s">
        <v>52</v>
      </c>
    </row>
    <row r="184" spans="1:16" ht="25.5">
      <c r="A184" s="26" t="s">
        <v>50</v>
      </c>
      <c s="31" t="s">
        <v>355</v>
      </c>
      <c s="31" t="s">
        <v>549</v>
      </c>
      <c s="26" t="s">
        <v>52</v>
      </c>
      <c s="32" t="s">
        <v>550</v>
      </c>
      <c s="33" t="s">
        <v>62</v>
      </c>
      <c s="34">
        <v>2.188</v>
      </c>
      <c s="35">
        <v>0</v>
      </c>
      <c s="36">
        <f>ROUND(ROUND(H184,2)*ROUND(G184,3),2)</f>
      </c>
      <c r="O184">
        <f>(I184*21)/100</f>
      </c>
      <c t="s">
        <v>27</v>
      </c>
    </row>
    <row r="185" spans="1:5" ht="12.75">
      <c r="A185" s="37" t="s">
        <v>55</v>
      </c>
      <c r="E185" s="38" t="s">
        <v>920</v>
      </c>
    </row>
    <row r="186" spans="1:5" ht="38.25">
      <c r="A186" s="44" t="s">
        <v>57</v>
      </c>
      <c r="E186" s="40" t="s">
        <v>921</v>
      </c>
    </row>
    <row r="187" spans="1:16" ht="12.75">
      <c r="A187" s="26" t="s">
        <v>50</v>
      </c>
      <c s="31" t="s">
        <v>359</v>
      </c>
      <c s="31" t="s">
        <v>589</v>
      </c>
      <c s="26" t="s">
        <v>52</v>
      </c>
      <c s="32" t="s">
        <v>590</v>
      </c>
      <c s="33" t="s">
        <v>96</v>
      </c>
      <c s="34">
        <v>22.2</v>
      </c>
      <c s="35">
        <v>0</v>
      </c>
      <c s="36">
        <f>ROUND(ROUND(H187,2)*ROUND(G187,3),2)</f>
      </c>
      <c r="O187">
        <f>(I187*21)/100</f>
      </c>
      <c t="s">
        <v>27</v>
      </c>
    </row>
    <row r="188" spans="1:5" ht="12.75">
      <c r="A188" s="37" t="s">
        <v>55</v>
      </c>
      <c r="E188" s="38" t="s">
        <v>922</v>
      </c>
    </row>
    <row r="189" spans="1:5" ht="25.5">
      <c r="A189" s="44" t="s">
        <v>57</v>
      </c>
      <c r="E189" s="40" t="s">
        <v>923</v>
      </c>
    </row>
    <row r="190" spans="1:16" ht="12.75">
      <c r="A190" s="26" t="s">
        <v>50</v>
      </c>
      <c s="31" t="s">
        <v>362</v>
      </c>
      <c s="31" t="s">
        <v>924</v>
      </c>
      <c s="26" t="s">
        <v>52</v>
      </c>
      <c s="32" t="s">
        <v>925</v>
      </c>
      <c s="33" t="s">
        <v>96</v>
      </c>
      <c s="34">
        <v>32</v>
      </c>
      <c s="35">
        <v>0</v>
      </c>
      <c s="36">
        <f>ROUND(ROUND(H190,2)*ROUND(G190,3),2)</f>
      </c>
      <c r="O190">
        <f>(I190*21)/100</f>
      </c>
      <c t="s">
        <v>27</v>
      </c>
    </row>
    <row r="191" spans="1:5" ht="12.75">
      <c r="A191" s="37" t="s">
        <v>55</v>
      </c>
      <c r="E191" s="38" t="s">
        <v>52</v>
      </c>
    </row>
    <row r="192" spans="1:5" ht="38.25">
      <c r="A192" s="44" t="s">
        <v>57</v>
      </c>
      <c r="E192" s="40" t="s">
        <v>926</v>
      </c>
    </row>
    <row r="193" spans="1:16" ht="12.75">
      <c r="A193" s="26" t="s">
        <v>50</v>
      </c>
      <c s="31" t="s">
        <v>367</v>
      </c>
      <c s="31" t="s">
        <v>927</v>
      </c>
      <c s="26" t="s">
        <v>52</v>
      </c>
      <c s="32" t="s">
        <v>928</v>
      </c>
      <c s="33" t="s">
        <v>82</v>
      </c>
      <c s="34">
        <v>0.081</v>
      </c>
      <c s="35">
        <v>0</v>
      </c>
      <c s="36">
        <f>ROUND(ROUND(H193,2)*ROUND(G193,3),2)</f>
      </c>
      <c r="O193">
        <f>(I193*21)/100</f>
      </c>
      <c t="s">
        <v>27</v>
      </c>
    </row>
    <row r="194" spans="1:5" ht="25.5">
      <c r="A194" s="37" t="s">
        <v>55</v>
      </c>
      <c r="E194" s="38" t="s">
        <v>929</v>
      </c>
    </row>
    <row r="195" spans="1:5" ht="102">
      <c r="A195" s="44" t="s">
        <v>57</v>
      </c>
      <c r="E195" s="40" t="s">
        <v>930</v>
      </c>
    </row>
    <row r="196" spans="1:16" ht="12.75">
      <c r="A196" s="26" t="s">
        <v>50</v>
      </c>
      <c s="31" t="s">
        <v>370</v>
      </c>
      <c s="31" t="s">
        <v>931</v>
      </c>
      <c s="26" t="s">
        <v>52</v>
      </c>
      <c s="32" t="s">
        <v>932</v>
      </c>
      <c s="33" t="s">
        <v>71</v>
      </c>
      <c s="34">
        <v>1</v>
      </c>
      <c s="35">
        <v>0</v>
      </c>
      <c s="36">
        <f>ROUND(ROUND(H196,2)*ROUND(G196,3),2)</f>
      </c>
      <c r="O196">
        <f>(I196*21)/100</f>
      </c>
      <c t="s">
        <v>27</v>
      </c>
    </row>
    <row r="197" spans="1:5" ht="12.75">
      <c r="A197" s="37" t="s">
        <v>55</v>
      </c>
      <c r="E197" s="38" t="s">
        <v>933</v>
      </c>
    </row>
    <row r="198" spans="1:5" ht="25.5">
      <c r="A198" s="44" t="s">
        <v>57</v>
      </c>
      <c r="E198" s="40" t="s">
        <v>934</v>
      </c>
    </row>
    <row r="199" spans="1:16" ht="12.75">
      <c r="A199" s="26" t="s">
        <v>50</v>
      </c>
      <c s="31" t="s">
        <v>375</v>
      </c>
      <c s="31" t="s">
        <v>935</v>
      </c>
      <c s="26" t="s">
        <v>52</v>
      </c>
      <c s="32" t="s">
        <v>936</v>
      </c>
      <c s="33" t="s">
        <v>62</v>
      </c>
      <c s="34">
        <v>140.08</v>
      </c>
      <c s="35">
        <v>0</v>
      </c>
      <c s="36">
        <f>ROUND(ROUND(H199,2)*ROUND(G199,3),2)</f>
      </c>
      <c r="O199">
        <f>(I199*21)/100</f>
      </c>
      <c t="s">
        <v>27</v>
      </c>
    </row>
    <row r="200" spans="1:5" ht="12.75">
      <c r="A200" s="37" t="s">
        <v>55</v>
      </c>
      <c r="E200" s="38" t="s">
        <v>937</v>
      </c>
    </row>
    <row r="201" spans="1:5" ht="25.5">
      <c r="A201" s="44" t="s">
        <v>57</v>
      </c>
      <c r="E201" s="40" t="s">
        <v>864</v>
      </c>
    </row>
    <row r="202" spans="1:16" ht="12.75">
      <c r="A202" s="26" t="s">
        <v>50</v>
      </c>
      <c s="31" t="s">
        <v>379</v>
      </c>
      <c s="31" t="s">
        <v>938</v>
      </c>
      <c s="26" t="s">
        <v>52</v>
      </c>
      <c s="32" t="s">
        <v>939</v>
      </c>
      <c s="33" t="s">
        <v>62</v>
      </c>
      <c s="34">
        <v>45.45</v>
      </c>
      <c s="35">
        <v>0</v>
      </c>
      <c s="36">
        <f>ROUND(ROUND(H202,2)*ROUND(G202,3),2)</f>
      </c>
      <c r="O202">
        <f>(I202*21)/100</f>
      </c>
      <c t="s">
        <v>27</v>
      </c>
    </row>
    <row r="203" spans="1:5" ht="12.75">
      <c r="A203" s="37" t="s">
        <v>55</v>
      </c>
      <c r="E203" s="38" t="s">
        <v>940</v>
      </c>
    </row>
    <row r="204" spans="1:5" ht="25.5">
      <c r="A204" s="44" t="s">
        <v>57</v>
      </c>
      <c r="E204" s="40" t="s">
        <v>941</v>
      </c>
    </row>
    <row r="205" spans="1:16" ht="12.75">
      <c r="A205" s="26" t="s">
        <v>50</v>
      </c>
      <c s="31" t="s">
        <v>384</v>
      </c>
      <c s="31" t="s">
        <v>670</v>
      </c>
      <c s="26" t="s">
        <v>52</v>
      </c>
      <c s="32" t="s">
        <v>671</v>
      </c>
      <c s="33" t="s">
        <v>82</v>
      </c>
      <c s="34">
        <v>10.934</v>
      </c>
      <c s="35">
        <v>0</v>
      </c>
      <c s="36">
        <f>ROUND(ROUND(H205,2)*ROUND(G205,3),2)</f>
      </c>
      <c r="O205">
        <f>(I205*21)/100</f>
      </c>
      <c t="s">
        <v>27</v>
      </c>
    </row>
    <row r="206" spans="1:5" ht="25.5">
      <c r="A206" s="37" t="s">
        <v>55</v>
      </c>
      <c r="E206" s="38" t="s">
        <v>117</v>
      </c>
    </row>
    <row r="207" spans="1:5" ht="25.5">
      <c r="A207" s="44" t="s">
        <v>57</v>
      </c>
      <c r="E207" s="40" t="s">
        <v>942</v>
      </c>
    </row>
    <row r="208" spans="1:16" ht="12.75">
      <c r="A208" s="26" t="s">
        <v>50</v>
      </c>
      <c s="31" t="s">
        <v>389</v>
      </c>
      <c s="31" t="s">
        <v>943</v>
      </c>
      <c s="26" t="s">
        <v>52</v>
      </c>
      <c s="32" t="s">
        <v>944</v>
      </c>
      <c s="33" t="s">
        <v>62</v>
      </c>
      <c s="34">
        <v>33.25</v>
      </c>
      <c s="35">
        <v>0</v>
      </c>
      <c s="36">
        <f>ROUND(ROUND(H208,2)*ROUND(G208,3),2)</f>
      </c>
      <c r="O208">
        <f>(I208*21)/100</f>
      </c>
      <c t="s">
        <v>27</v>
      </c>
    </row>
    <row r="209" spans="1:5" ht="12.75">
      <c r="A209" s="37" t="s">
        <v>55</v>
      </c>
      <c r="E209" s="38" t="s">
        <v>693</v>
      </c>
    </row>
    <row r="210" spans="1:5" ht="38.25">
      <c r="A210" s="39" t="s">
        <v>57</v>
      </c>
      <c r="E210" s="40" t="s">
        <v>945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946</v>
      </c>
      <c s="45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751</v>
      </c>
      <c s="1"/>
      <c s="14" t="s">
        <v>752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946</v>
      </c>
      <c s="6"/>
      <c s="18" t="s">
        <v>947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0+I10+I13+I16+I19+I22+I25+I28+I31+I34</f>
      </c>
      <c>
        <f>0+O10+O13+O16+O19+O22+O25+O28+O31+O34</f>
      </c>
    </row>
    <row r="10" spans="1:16" ht="12.75">
      <c r="A10" s="26" t="s">
        <v>50</v>
      </c>
      <c s="31" t="s">
        <v>33</v>
      </c>
      <c s="31" t="s">
        <v>51</v>
      </c>
      <c s="26" t="s">
        <v>949</v>
      </c>
      <c s="32" t="s">
        <v>53</v>
      </c>
      <c s="33" t="s">
        <v>54</v>
      </c>
      <c s="34">
        <v>0.765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12.75">
      <c r="A11" s="37" t="s">
        <v>55</v>
      </c>
      <c r="E11" s="38" t="s">
        <v>950</v>
      </c>
    </row>
    <row r="12" spans="1:5" ht="12.75">
      <c r="A12" s="44" t="s">
        <v>57</v>
      </c>
      <c r="E12" s="40" t="s">
        <v>951</v>
      </c>
    </row>
    <row r="13" spans="1:16" ht="12.75">
      <c r="A13" s="26" t="s">
        <v>50</v>
      </c>
      <c s="31" t="s">
        <v>27</v>
      </c>
      <c s="31" t="s">
        <v>952</v>
      </c>
      <c s="26" t="s">
        <v>52</v>
      </c>
      <c s="32" t="s">
        <v>953</v>
      </c>
      <c s="33" t="s">
        <v>511</v>
      </c>
      <c s="34">
        <v>1</v>
      </c>
      <c s="35">
        <v>0</v>
      </c>
      <c s="36">
        <f>ROUND(ROUND(H13,2)*ROUND(G13,3),2)</f>
      </c>
      <c r="O13">
        <f>(I13*21)/100</f>
      </c>
      <c t="s">
        <v>27</v>
      </c>
    </row>
    <row r="14" spans="1:5" ht="12.75">
      <c r="A14" s="37" t="s">
        <v>55</v>
      </c>
      <c r="E14" s="38" t="s">
        <v>954</v>
      </c>
    </row>
    <row r="15" spans="1:5" ht="12.75">
      <c r="A15" s="44" t="s">
        <v>57</v>
      </c>
      <c r="E15" s="40" t="s">
        <v>52</v>
      </c>
    </row>
    <row r="16" spans="1:16" ht="12.75">
      <c r="A16" s="26" t="s">
        <v>50</v>
      </c>
      <c s="31" t="s">
        <v>26</v>
      </c>
      <c s="31" t="s">
        <v>955</v>
      </c>
      <c s="26" t="s">
        <v>52</v>
      </c>
      <c s="32" t="s">
        <v>956</v>
      </c>
      <c s="33" t="s">
        <v>511</v>
      </c>
      <c s="34">
        <v>1</v>
      </c>
      <c s="35">
        <v>0</v>
      </c>
      <c s="36">
        <f>ROUND(ROUND(H16,2)*ROUND(G16,3),2)</f>
      </c>
      <c r="O16">
        <f>(I16*21)/100</f>
      </c>
      <c t="s">
        <v>27</v>
      </c>
    </row>
    <row r="17" spans="1:5" ht="12.75">
      <c r="A17" s="37" t="s">
        <v>55</v>
      </c>
      <c r="E17" s="38" t="s">
        <v>957</v>
      </c>
    </row>
    <row r="18" spans="1:5" ht="12.75">
      <c r="A18" s="44" t="s">
        <v>57</v>
      </c>
      <c r="E18" s="40" t="s">
        <v>52</v>
      </c>
    </row>
    <row r="19" spans="1:16" ht="12.75">
      <c r="A19" s="26" t="s">
        <v>50</v>
      </c>
      <c s="31" t="s">
        <v>37</v>
      </c>
      <c s="31" t="s">
        <v>958</v>
      </c>
      <c s="26" t="s">
        <v>52</v>
      </c>
      <c s="32" t="s">
        <v>959</v>
      </c>
      <c s="33" t="s">
        <v>71</v>
      </c>
      <c s="34">
        <v>1</v>
      </c>
      <c s="35">
        <v>0</v>
      </c>
      <c s="36">
        <f>ROUND(ROUND(H19,2)*ROUND(G19,3),2)</f>
      </c>
      <c r="O19">
        <f>(I19*21)/100</f>
      </c>
      <c t="s">
        <v>27</v>
      </c>
    </row>
    <row r="20" spans="1:5" ht="12.75">
      <c r="A20" s="37" t="s">
        <v>55</v>
      </c>
      <c r="E20" s="38" t="s">
        <v>960</v>
      </c>
    </row>
    <row r="21" spans="1:5" ht="12.75">
      <c r="A21" s="44" t="s">
        <v>57</v>
      </c>
      <c r="E21" s="40" t="s">
        <v>52</v>
      </c>
    </row>
    <row r="22" spans="1:16" ht="12.75">
      <c r="A22" s="26" t="s">
        <v>50</v>
      </c>
      <c s="31" t="s">
        <v>39</v>
      </c>
      <c s="31" t="s">
        <v>961</v>
      </c>
      <c s="26" t="s">
        <v>52</v>
      </c>
      <c s="32" t="s">
        <v>962</v>
      </c>
      <c s="33" t="s">
        <v>511</v>
      </c>
      <c s="34">
        <v>1</v>
      </c>
      <c s="35">
        <v>0</v>
      </c>
      <c s="36">
        <f>ROUND(ROUND(H22,2)*ROUND(G22,3),2)</f>
      </c>
      <c r="O22">
        <f>(I22*21)/100</f>
      </c>
      <c t="s">
        <v>27</v>
      </c>
    </row>
    <row r="23" spans="1:5" ht="12.75">
      <c r="A23" s="37" t="s">
        <v>55</v>
      </c>
      <c r="E23" s="38" t="s">
        <v>960</v>
      </c>
    </row>
    <row r="24" spans="1:5" ht="12.75">
      <c r="A24" s="44" t="s">
        <v>57</v>
      </c>
      <c r="E24" s="40" t="s">
        <v>52</v>
      </c>
    </row>
    <row r="25" spans="1:16" ht="12.75">
      <c r="A25" s="26" t="s">
        <v>50</v>
      </c>
      <c s="31" t="s">
        <v>41</v>
      </c>
      <c s="31" t="s">
        <v>963</v>
      </c>
      <c s="26" t="s">
        <v>52</v>
      </c>
      <c s="32" t="s">
        <v>964</v>
      </c>
      <c s="33" t="s">
        <v>511</v>
      </c>
      <c s="34">
        <v>1</v>
      </c>
      <c s="35">
        <v>0</v>
      </c>
      <c s="36">
        <f>ROUND(ROUND(H25,2)*ROUND(G25,3),2)</f>
      </c>
      <c r="O25">
        <f>(I25*21)/100</f>
      </c>
      <c t="s">
        <v>27</v>
      </c>
    </row>
    <row r="26" spans="1:5" ht="25.5">
      <c r="A26" s="37" t="s">
        <v>55</v>
      </c>
      <c r="E26" s="38" t="s">
        <v>965</v>
      </c>
    </row>
    <row r="27" spans="1:5" ht="12.75">
      <c r="A27" s="44" t="s">
        <v>57</v>
      </c>
      <c r="E27" s="40" t="s">
        <v>52</v>
      </c>
    </row>
    <row r="28" spans="1:16" ht="12.75">
      <c r="A28" s="26" t="s">
        <v>50</v>
      </c>
      <c s="31" t="s">
        <v>79</v>
      </c>
      <c s="31" t="s">
        <v>966</v>
      </c>
      <c s="26" t="s">
        <v>52</v>
      </c>
      <c s="32" t="s">
        <v>967</v>
      </c>
      <c s="33" t="s">
        <v>71</v>
      </c>
      <c s="34">
        <v>1</v>
      </c>
      <c s="35">
        <v>0</v>
      </c>
      <c s="36">
        <f>ROUND(ROUND(H28,2)*ROUND(G28,3),2)</f>
      </c>
      <c r="O28">
        <f>(I28*21)/100</f>
      </c>
      <c t="s">
        <v>27</v>
      </c>
    </row>
    <row r="29" spans="1:5" ht="12.75">
      <c r="A29" s="37" t="s">
        <v>55</v>
      </c>
      <c r="E29" s="38" t="s">
        <v>960</v>
      </c>
    </row>
    <row r="30" spans="1:5" ht="12.75">
      <c r="A30" s="44" t="s">
        <v>57</v>
      </c>
      <c r="E30" s="40" t="s">
        <v>52</v>
      </c>
    </row>
    <row r="31" spans="1:16" ht="12.75">
      <c r="A31" s="26" t="s">
        <v>50</v>
      </c>
      <c s="31" t="s">
        <v>85</v>
      </c>
      <c s="31" t="s">
        <v>968</v>
      </c>
      <c s="26" t="s">
        <v>52</v>
      </c>
      <c s="32" t="s">
        <v>969</v>
      </c>
      <c s="33" t="s">
        <v>511</v>
      </c>
      <c s="34">
        <v>1</v>
      </c>
      <c s="35">
        <v>0</v>
      </c>
      <c s="36">
        <f>ROUND(ROUND(H31,2)*ROUND(G31,3),2)</f>
      </c>
      <c r="O31">
        <f>(I31*21)/100</f>
      </c>
      <c t="s">
        <v>27</v>
      </c>
    </row>
    <row r="32" spans="1:5" ht="25.5">
      <c r="A32" s="37" t="s">
        <v>55</v>
      </c>
      <c r="E32" s="38" t="s">
        <v>970</v>
      </c>
    </row>
    <row r="33" spans="1:5" ht="12.75">
      <c r="A33" s="44" t="s">
        <v>57</v>
      </c>
      <c r="E33" s="40" t="s">
        <v>52</v>
      </c>
    </row>
    <row r="34" spans="1:16" ht="12.75">
      <c r="A34" s="26" t="s">
        <v>50</v>
      </c>
      <c s="31" t="s">
        <v>44</v>
      </c>
      <c s="31" t="s">
        <v>971</v>
      </c>
      <c s="26" t="s">
        <v>52</v>
      </c>
      <c s="32" t="s">
        <v>972</v>
      </c>
      <c s="33" t="s">
        <v>511</v>
      </c>
      <c s="34">
        <v>1</v>
      </c>
      <c s="35">
        <v>0</v>
      </c>
      <c s="36">
        <f>ROUND(ROUND(H34,2)*ROUND(G34,3),2)</f>
      </c>
      <c r="O34">
        <f>(I34*21)/100</f>
      </c>
      <c t="s">
        <v>27</v>
      </c>
    </row>
    <row r="35" spans="1:5" ht="12.75">
      <c r="A35" s="37" t="s">
        <v>55</v>
      </c>
      <c r="E35" s="38" t="s">
        <v>960</v>
      </c>
    </row>
    <row r="36" spans="1:5" ht="12.75">
      <c r="A36" s="39" t="s">
        <v>57</v>
      </c>
      <c r="E36" s="40" t="s">
        <v>52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0+O9+O19+O47+O54+O70+O104+O123+O142+O164+O174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975</v>
      </c>
      <c s="45">
        <f>0+I9+I19+I47+I54+I70+I104+I123+I142+I164+I174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973</v>
      </c>
      <c s="1"/>
      <c s="14" t="s">
        <v>974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975</v>
      </c>
      <c s="6"/>
      <c s="18" t="s">
        <v>976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0+I10+I13+I16</f>
      </c>
      <c>
        <f>0+O10+O13+O16</f>
      </c>
    </row>
    <row r="10" spans="1:16" ht="12.75">
      <c r="A10" s="26" t="s">
        <v>50</v>
      </c>
      <c s="31" t="s">
        <v>33</v>
      </c>
      <c s="31" t="s">
        <v>51</v>
      </c>
      <c s="26" t="s">
        <v>124</v>
      </c>
      <c s="32" t="s">
        <v>53</v>
      </c>
      <c s="33" t="s">
        <v>54</v>
      </c>
      <c s="34">
        <v>118.14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25.5">
      <c r="A11" s="37" t="s">
        <v>55</v>
      </c>
      <c r="E11" s="38" t="s">
        <v>125</v>
      </c>
    </row>
    <row r="12" spans="1:5" ht="12.75">
      <c r="A12" s="44" t="s">
        <v>57</v>
      </c>
      <c r="E12" s="40" t="s">
        <v>978</v>
      </c>
    </row>
    <row r="13" spans="1:16" ht="12.75">
      <c r="A13" s="26" t="s">
        <v>50</v>
      </c>
      <c s="31" t="s">
        <v>27</v>
      </c>
      <c s="31" t="s">
        <v>51</v>
      </c>
      <c s="26" t="s">
        <v>127</v>
      </c>
      <c s="32" t="s">
        <v>53</v>
      </c>
      <c s="33" t="s">
        <v>54</v>
      </c>
      <c s="34">
        <v>36.588</v>
      </c>
      <c s="35">
        <v>0</v>
      </c>
      <c s="36">
        <f>ROUND(ROUND(H13,2)*ROUND(G13,3),2)</f>
      </c>
      <c r="O13">
        <f>(I13*21)/100</f>
      </c>
      <c t="s">
        <v>27</v>
      </c>
    </row>
    <row r="14" spans="1:5" ht="25.5">
      <c r="A14" s="37" t="s">
        <v>55</v>
      </c>
      <c r="E14" s="38" t="s">
        <v>128</v>
      </c>
    </row>
    <row r="15" spans="1:5" ht="12.75">
      <c r="A15" s="44" t="s">
        <v>57</v>
      </c>
      <c r="E15" s="40" t="s">
        <v>979</v>
      </c>
    </row>
    <row r="16" spans="1:16" ht="12.75">
      <c r="A16" s="26" t="s">
        <v>50</v>
      </c>
      <c s="31" t="s">
        <v>26</v>
      </c>
      <c s="31" t="s">
        <v>51</v>
      </c>
      <c s="26" t="s">
        <v>130</v>
      </c>
      <c s="32" t="s">
        <v>53</v>
      </c>
      <c s="33" t="s">
        <v>54</v>
      </c>
      <c s="34">
        <v>412.56</v>
      </c>
      <c s="35">
        <v>0</v>
      </c>
      <c s="36">
        <f>ROUND(ROUND(H16,2)*ROUND(G16,3),2)</f>
      </c>
      <c r="O16">
        <f>(I16*21)/100</f>
      </c>
      <c t="s">
        <v>27</v>
      </c>
    </row>
    <row r="17" spans="1:5" ht="25.5">
      <c r="A17" s="37" t="s">
        <v>55</v>
      </c>
      <c r="E17" s="38" t="s">
        <v>56</v>
      </c>
    </row>
    <row r="18" spans="1:5" ht="38.25">
      <c r="A18" s="39" t="s">
        <v>57</v>
      </c>
      <c r="E18" s="40" t="s">
        <v>980</v>
      </c>
    </row>
    <row r="19" spans="1:18" ht="12.75" customHeight="1">
      <c r="A19" s="6" t="s">
        <v>48</v>
      </c>
      <c s="6"/>
      <c s="42" t="s">
        <v>33</v>
      </c>
      <c s="6"/>
      <c s="29" t="s">
        <v>59</v>
      </c>
      <c s="6"/>
      <c s="6"/>
      <c s="6"/>
      <c s="43">
        <f>0+Q19</f>
      </c>
      <c r="O19">
        <f>0+R19</f>
      </c>
      <c r="Q19">
        <f>0+I20+I23+I26+I29+I32+I35+I38+I41+I44</f>
      </c>
      <c>
        <f>0+O20+O23+O26+O29+O32+O35+O38+O41+O44</f>
      </c>
    </row>
    <row r="20" spans="1:16" ht="12.75">
      <c r="A20" s="26" t="s">
        <v>50</v>
      </c>
      <c s="31" t="s">
        <v>37</v>
      </c>
      <c s="31" t="s">
        <v>60</v>
      </c>
      <c s="26" t="s">
        <v>52</v>
      </c>
      <c s="32" t="s">
        <v>61</v>
      </c>
      <c s="33" t="s">
        <v>62</v>
      </c>
      <c s="34">
        <v>80</v>
      </c>
      <c s="35">
        <v>0</v>
      </c>
      <c s="36">
        <f>ROUND(ROUND(H20,2)*ROUND(G20,3),2)</f>
      </c>
      <c r="O20">
        <f>(I20*21)/100</f>
      </c>
      <c t="s">
        <v>27</v>
      </c>
    </row>
    <row r="21" spans="1:5" ht="12.75">
      <c r="A21" s="37" t="s">
        <v>55</v>
      </c>
      <c r="E21" s="38" t="s">
        <v>63</v>
      </c>
    </row>
    <row r="22" spans="1:5" ht="25.5">
      <c r="A22" s="44" t="s">
        <v>57</v>
      </c>
      <c r="E22" s="40" t="s">
        <v>981</v>
      </c>
    </row>
    <row r="23" spans="1:16" ht="25.5">
      <c r="A23" s="26" t="s">
        <v>50</v>
      </c>
      <c s="31" t="s">
        <v>39</v>
      </c>
      <c s="31" t="s">
        <v>132</v>
      </c>
      <c s="26" t="s">
        <v>52</v>
      </c>
      <c s="32" t="s">
        <v>133</v>
      </c>
      <c s="33" t="s">
        <v>82</v>
      </c>
      <c s="34">
        <v>15.908</v>
      </c>
      <c s="35">
        <v>0</v>
      </c>
      <c s="36">
        <f>ROUND(ROUND(H23,2)*ROUND(G23,3),2)</f>
      </c>
      <c r="O23">
        <f>(I23*21)/100</f>
      </c>
      <c t="s">
        <v>27</v>
      </c>
    </row>
    <row r="24" spans="1:5" ht="51">
      <c r="A24" s="37" t="s">
        <v>55</v>
      </c>
      <c r="E24" s="38" t="s">
        <v>760</v>
      </c>
    </row>
    <row r="25" spans="1:5" ht="51">
      <c r="A25" s="44" t="s">
        <v>57</v>
      </c>
      <c r="E25" s="40" t="s">
        <v>982</v>
      </c>
    </row>
    <row r="26" spans="1:16" ht="12.75">
      <c r="A26" s="26" t="s">
        <v>50</v>
      </c>
      <c s="31" t="s">
        <v>41</v>
      </c>
      <c s="31" t="s">
        <v>765</v>
      </c>
      <c s="26" t="s">
        <v>52</v>
      </c>
      <c s="32" t="s">
        <v>766</v>
      </c>
      <c s="33" t="s">
        <v>96</v>
      </c>
      <c s="34">
        <v>67.8</v>
      </c>
      <c s="35">
        <v>0</v>
      </c>
      <c s="36">
        <f>ROUND(ROUND(H26,2)*ROUND(G26,3),2)</f>
      </c>
      <c r="O26">
        <f>(I26*21)/100</f>
      </c>
      <c t="s">
        <v>27</v>
      </c>
    </row>
    <row r="27" spans="1:5" ht="12.75">
      <c r="A27" s="37" t="s">
        <v>55</v>
      </c>
      <c r="E27" s="38" t="s">
        <v>767</v>
      </c>
    </row>
    <row r="28" spans="1:5" ht="76.5">
      <c r="A28" s="44" t="s">
        <v>57</v>
      </c>
      <c r="E28" s="40" t="s">
        <v>983</v>
      </c>
    </row>
    <row r="29" spans="1:16" ht="12.75">
      <c r="A29" s="26" t="s">
        <v>50</v>
      </c>
      <c s="31" t="s">
        <v>79</v>
      </c>
      <c s="31" t="s">
        <v>984</v>
      </c>
      <c s="26" t="s">
        <v>52</v>
      </c>
      <c s="32" t="s">
        <v>985</v>
      </c>
      <c s="33" t="s">
        <v>96</v>
      </c>
      <c s="34">
        <v>50</v>
      </c>
      <c s="35">
        <v>0</v>
      </c>
      <c s="36">
        <f>ROUND(ROUND(H29,2)*ROUND(G29,3),2)</f>
      </c>
      <c r="O29">
        <f>(I29*21)/100</f>
      </c>
      <c t="s">
        <v>27</v>
      </c>
    </row>
    <row r="30" spans="1:5" ht="12.75">
      <c r="A30" s="37" t="s">
        <v>55</v>
      </c>
      <c r="E30" s="38" t="s">
        <v>52</v>
      </c>
    </row>
    <row r="31" spans="1:5" ht="38.25">
      <c r="A31" s="44" t="s">
        <v>57</v>
      </c>
      <c r="E31" s="40" t="s">
        <v>986</v>
      </c>
    </row>
    <row r="32" spans="1:16" ht="12.75">
      <c r="A32" s="26" t="s">
        <v>50</v>
      </c>
      <c s="31" t="s">
        <v>85</v>
      </c>
      <c s="31" t="s">
        <v>772</v>
      </c>
      <c s="26" t="s">
        <v>52</v>
      </c>
      <c s="32" t="s">
        <v>773</v>
      </c>
      <c s="33" t="s">
        <v>82</v>
      </c>
      <c s="34">
        <v>16</v>
      </c>
      <c s="35">
        <v>0</v>
      </c>
      <c s="36">
        <f>ROUND(ROUND(H32,2)*ROUND(G32,3),2)</f>
      </c>
      <c r="O32">
        <f>(I32*21)/100</f>
      </c>
      <c t="s">
        <v>27</v>
      </c>
    </row>
    <row r="33" spans="1:5" ht="12.75">
      <c r="A33" s="37" t="s">
        <v>55</v>
      </c>
      <c r="E33" s="38" t="s">
        <v>774</v>
      </c>
    </row>
    <row r="34" spans="1:5" ht="38.25">
      <c r="A34" s="44" t="s">
        <v>57</v>
      </c>
      <c r="E34" s="40" t="s">
        <v>987</v>
      </c>
    </row>
    <row r="35" spans="1:16" ht="12.75">
      <c r="A35" s="26" t="s">
        <v>50</v>
      </c>
      <c s="31" t="s">
        <v>44</v>
      </c>
      <c s="31" t="s">
        <v>776</v>
      </c>
      <c s="26" t="s">
        <v>52</v>
      </c>
      <c s="32" t="s">
        <v>777</v>
      </c>
      <c s="33" t="s">
        <v>82</v>
      </c>
      <c s="34">
        <v>66</v>
      </c>
      <c s="35">
        <v>0</v>
      </c>
      <c s="36">
        <f>ROUND(ROUND(H35,2)*ROUND(G35,3),2)</f>
      </c>
      <c r="O35">
        <f>(I35*21)/100</f>
      </c>
      <c t="s">
        <v>27</v>
      </c>
    </row>
    <row r="36" spans="1:5" ht="25.5">
      <c r="A36" s="37" t="s">
        <v>55</v>
      </c>
      <c r="E36" s="38" t="s">
        <v>192</v>
      </c>
    </row>
    <row r="37" spans="1:5" ht="25.5">
      <c r="A37" s="44" t="s">
        <v>57</v>
      </c>
      <c r="E37" s="40" t="s">
        <v>988</v>
      </c>
    </row>
    <row r="38" spans="1:16" ht="12.75">
      <c r="A38" s="26" t="s">
        <v>50</v>
      </c>
      <c s="31" t="s">
        <v>46</v>
      </c>
      <c s="31" t="s">
        <v>779</v>
      </c>
      <c s="26" t="s">
        <v>52</v>
      </c>
      <c s="32" t="s">
        <v>780</v>
      </c>
      <c s="33" t="s">
        <v>82</v>
      </c>
      <c s="34">
        <v>163.2</v>
      </c>
      <c s="35">
        <v>0</v>
      </c>
      <c s="36">
        <f>ROUND(ROUND(H38,2)*ROUND(G38,3),2)</f>
      </c>
      <c r="O38">
        <f>(I38*21)/100</f>
      </c>
      <c t="s">
        <v>27</v>
      </c>
    </row>
    <row r="39" spans="1:5" ht="25.5">
      <c r="A39" s="37" t="s">
        <v>55</v>
      </c>
      <c r="E39" s="38" t="s">
        <v>192</v>
      </c>
    </row>
    <row r="40" spans="1:5" ht="25.5">
      <c r="A40" s="44" t="s">
        <v>57</v>
      </c>
      <c r="E40" s="40" t="s">
        <v>989</v>
      </c>
    </row>
    <row r="41" spans="1:16" ht="12.75">
      <c r="A41" s="26" t="s">
        <v>50</v>
      </c>
      <c s="31" t="s">
        <v>99</v>
      </c>
      <c s="31" t="s">
        <v>89</v>
      </c>
      <c s="26" t="s">
        <v>52</v>
      </c>
      <c s="32" t="s">
        <v>90</v>
      </c>
      <c s="33" t="s">
        <v>82</v>
      </c>
      <c s="34">
        <v>229.2</v>
      </c>
      <c s="35">
        <v>0</v>
      </c>
      <c s="36">
        <f>ROUND(ROUND(H41,2)*ROUND(G41,3),2)</f>
      </c>
      <c r="O41">
        <f>(I41*21)/100</f>
      </c>
      <c t="s">
        <v>27</v>
      </c>
    </row>
    <row r="42" spans="1:5" ht="12.75">
      <c r="A42" s="37" t="s">
        <v>55</v>
      </c>
      <c r="E42" s="38" t="s">
        <v>52</v>
      </c>
    </row>
    <row r="43" spans="1:5" ht="38.25">
      <c r="A43" s="44" t="s">
        <v>57</v>
      </c>
      <c r="E43" s="40" t="s">
        <v>990</v>
      </c>
    </row>
    <row r="44" spans="1:16" ht="12.75">
      <c r="A44" s="26" t="s">
        <v>50</v>
      </c>
      <c s="31" t="s">
        <v>104</v>
      </c>
      <c s="31" t="s">
        <v>784</v>
      </c>
      <c s="26" t="s">
        <v>52</v>
      </c>
      <c s="32" t="s">
        <v>785</v>
      </c>
      <c s="33" t="s">
        <v>82</v>
      </c>
      <c s="34">
        <v>16</v>
      </c>
      <c s="35">
        <v>0</v>
      </c>
      <c s="36">
        <f>ROUND(ROUND(H44,2)*ROUND(G44,3),2)</f>
      </c>
      <c r="O44">
        <f>(I44*21)/100</f>
      </c>
      <c t="s">
        <v>27</v>
      </c>
    </row>
    <row r="45" spans="1:5" ht="12.75">
      <c r="A45" s="37" t="s">
        <v>55</v>
      </c>
      <c r="E45" s="38" t="s">
        <v>786</v>
      </c>
    </row>
    <row r="46" spans="1:5" ht="38.25">
      <c r="A46" s="39" t="s">
        <v>57</v>
      </c>
      <c r="E46" s="40" t="s">
        <v>991</v>
      </c>
    </row>
    <row r="47" spans="1:18" ht="12.75" customHeight="1">
      <c r="A47" s="6" t="s">
        <v>48</v>
      </c>
      <c s="6"/>
      <c s="42" t="s">
        <v>27</v>
      </c>
      <c s="6"/>
      <c s="29" t="s">
        <v>265</v>
      </c>
      <c s="6"/>
      <c s="6"/>
      <c s="6"/>
      <c s="43">
        <f>0+Q47</f>
      </c>
      <c r="O47">
        <f>0+R47</f>
      </c>
      <c r="Q47">
        <f>0+I48+I51</f>
      </c>
      <c>
        <f>0+O48+O51</f>
      </c>
    </row>
    <row r="48" spans="1:16" ht="12.75">
      <c r="A48" s="26" t="s">
        <v>50</v>
      </c>
      <c s="31" t="s">
        <v>109</v>
      </c>
      <c s="31" t="s">
        <v>271</v>
      </c>
      <c s="26" t="s">
        <v>52</v>
      </c>
      <c s="32" t="s">
        <v>272</v>
      </c>
      <c s="33" t="s">
        <v>96</v>
      </c>
      <c s="34">
        <v>20</v>
      </c>
      <c s="35">
        <v>0</v>
      </c>
      <c s="36">
        <f>ROUND(ROUND(H48,2)*ROUND(G48,3),2)</f>
      </c>
      <c r="O48">
        <f>(I48*21)/100</f>
      </c>
      <c t="s">
        <v>27</v>
      </c>
    </row>
    <row r="49" spans="1:5" ht="12.75">
      <c r="A49" s="37" t="s">
        <v>55</v>
      </c>
      <c r="E49" s="38" t="s">
        <v>52</v>
      </c>
    </row>
    <row r="50" spans="1:5" ht="25.5">
      <c r="A50" s="44" t="s">
        <v>57</v>
      </c>
      <c r="E50" s="40" t="s">
        <v>992</v>
      </c>
    </row>
    <row r="51" spans="1:16" ht="25.5">
      <c r="A51" s="26" t="s">
        <v>50</v>
      </c>
      <c s="31" t="s">
        <v>114</v>
      </c>
      <c s="31" t="s">
        <v>993</v>
      </c>
      <c s="26" t="s">
        <v>52</v>
      </c>
      <c s="32" t="s">
        <v>994</v>
      </c>
      <c s="33" t="s">
        <v>71</v>
      </c>
      <c s="34">
        <v>45</v>
      </c>
      <c s="35">
        <v>0</v>
      </c>
      <c s="36">
        <f>ROUND(ROUND(H51,2)*ROUND(G51,3),2)</f>
      </c>
      <c r="O51">
        <f>(I51*21)/100</f>
      </c>
      <c t="s">
        <v>27</v>
      </c>
    </row>
    <row r="52" spans="1:5" ht="12.75">
      <c r="A52" s="37" t="s">
        <v>55</v>
      </c>
      <c r="E52" s="38" t="s">
        <v>995</v>
      </c>
    </row>
    <row r="53" spans="1:5" ht="38.25">
      <c r="A53" s="39" t="s">
        <v>57</v>
      </c>
      <c r="E53" s="40" t="s">
        <v>996</v>
      </c>
    </row>
    <row r="54" spans="1:18" ht="12.75" customHeight="1">
      <c r="A54" s="6" t="s">
        <v>48</v>
      </c>
      <c s="6"/>
      <c s="42" t="s">
        <v>26</v>
      </c>
      <c s="6"/>
      <c s="29" t="s">
        <v>714</v>
      </c>
      <c s="6"/>
      <c s="6"/>
      <c s="6"/>
      <c s="43">
        <f>0+Q54</f>
      </c>
      <c r="O54">
        <f>0+R54</f>
      </c>
      <c r="Q54">
        <f>0+I55+I58+I61+I64+I67</f>
      </c>
      <c>
        <f>0+O55+O58+O61+O64+O67</f>
      </c>
    </row>
    <row r="55" spans="1:16" ht="12.75">
      <c r="A55" s="26" t="s">
        <v>50</v>
      </c>
      <c s="31" t="s">
        <v>169</v>
      </c>
      <c s="31" t="s">
        <v>796</v>
      </c>
      <c s="26" t="s">
        <v>52</v>
      </c>
      <c s="32" t="s">
        <v>797</v>
      </c>
      <c s="33" t="s">
        <v>798</v>
      </c>
      <c s="34">
        <v>360</v>
      </c>
      <c s="35">
        <v>0</v>
      </c>
      <c s="36">
        <f>ROUND(ROUND(H55,2)*ROUND(G55,3),2)</f>
      </c>
      <c r="O55">
        <f>(I55*21)/100</f>
      </c>
      <c t="s">
        <v>27</v>
      </c>
    </row>
    <row r="56" spans="1:5" ht="12.75">
      <c r="A56" s="37" t="s">
        <v>55</v>
      </c>
      <c r="E56" s="38" t="s">
        <v>799</v>
      </c>
    </row>
    <row r="57" spans="1:5" ht="25.5">
      <c r="A57" s="44" t="s">
        <v>57</v>
      </c>
      <c r="E57" s="40" t="s">
        <v>997</v>
      </c>
    </row>
    <row r="58" spans="1:16" ht="12.75">
      <c r="A58" s="26" t="s">
        <v>50</v>
      </c>
      <c s="31" t="s">
        <v>174</v>
      </c>
      <c s="31" t="s">
        <v>801</v>
      </c>
      <c s="26" t="s">
        <v>52</v>
      </c>
      <c s="32" t="s">
        <v>802</v>
      </c>
      <c s="33" t="s">
        <v>82</v>
      </c>
      <c s="34">
        <v>12.728</v>
      </c>
      <c s="35">
        <v>0</v>
      </c>
      <c s="36">
        <f>ROUND(ROUND(H58,2)*ROUND(G58,3),2)</f>
      </c>
      <c r="O58">
        <f>(I58*21)/100</f>
      </c>
      <c t="s">
        <v>27</v>
      </c>
    </row>
    <row r="59" spans="1:5" ht="38.25">
      <c r="A59" s="37" t="s">
        <v>55</v>
      </c>
      <c r="E59" s="38" t="s">
        <v>803</v>
      </c>
    </row>
    <row r="60" spans="1:5" ht="25.5">
      <c r="A60" s="44" t="s">
        <v>57</v>
      </c>
      <c r="E60" s="40" t="s">
        <v>998</v>
      </c>
    </row>
    <row r="61" spans="1:16" ht="12.75">
      <c r="A61" s="26" t="s">
        <v>50</v>
      </c>
      <c s="31" t="s">
        <v>179</v>
      </c>
      <c s="31" t="s">
        <v>718</v>
      </c>
      <c s="26" t="s">
        <v>52</v>
      </c>
      <c s="32" t="s">
        <v>719</v>
      </c>
      <c s="33" t="s">
        <v>54</v>
      </c>
      <c s="34">
        <v>1.909</v>
      </c>
      <c s="35">
        <v>0</v>
      </c>
      <c s="36">
        <f>ROUND(ROUND(H61,2)*ROUND(G61,3),2)</f>
      </c>
      <c r="O61">
        <f>(I61*21)/100</f>
      </c>
      <c t="s">
        <v>27</v>
      </c>
    </row>
    <row r="62" spans="1:5" ht="12.75">
      <c r="A62" s="37" t="s">
        <v>55</v>
      </c>
      <c r="E62" s="38" t="s">
        <v>805</v>
      </c>
    </row>
    <row r="63" spans="1:5" ht="25.5">
      <c r="A63" s="44" t="s">
        <v>57</v>
      </c>
      <c r="E63" s="40" t="s">
        <v>999</v>
      </c>
    </row>
    <row r="64" spans="1:16" ht="12.75">
      <c r="A64" s="26" t="s">
        <v>50</v>
      </c>
      <c s="31" t="s">
        <v>184</v>
      </c>
      <c s="31" t="s">
        <v>1000</v>
      </c>
      <c s="26" t="s">
        <v>52</v>
      </c>
      <c s="32" t="s">
        <v>1001</v>
      </c>
      <c s="33" t="s">
        <v>82</v>
      </c>
      <c s="34">
        <v>3.12</v>
      </c>
      <c s="35">
        <v>0</v>
      </c>
      <c s="36">
        <f>ROUND(ROUND(H64,2)*ROUND(G64,3),2)</f>
      </c>
      <c r="O64">
        <f>(I64*21)/100</f>
      </c>
      <c t="s">
        <v>27</v>
      </c>
    </row>
    <row r="65" spans="1:5" ht="38.25">
      <c r="A65" s="37" t="s">
        <v>55</v>
      </c>
      <c r="E65" s="38" t="s">
        <v>1002</v>
      </c>
    </row>
    <row r="66" spans="1:5" ht="25.5">
      <c r="A66" s="44" t="s">
        <v>57</v>
      </c>
      <c r="E66" s="40" t="s">
        <v>1003</v>
      </c>
    </row>
    <row r="67" spans="1:16" ht="12.75">
      <c r="A67" s="26" t="s">
        <v>50</v>
      </c>
      <c s="31" t="s">
        <v>189</v>
      </c>
      <c s="31" t="s">
        <v>811</v>
      </c>
      <c s="26" t="s">
        <v>52</v>
      </c>
      <c s="32" t="s">
        <v>812</v>
      </c>
      <c s="33" t="s">
        <v>54</v>
      </c>
      <c s="34">
        <v>0.218</v>
      </c>
      <c s="35">
        <v>0</v>
      </c>
      <c s="36">
        <f>ROUND(ROUND(H67,2)*ROUND(G67,3),2)</f>
      </c>
      <c r="O67">
        <f>(I67*21)/100</f>
      </c>
      <c t="s">
        <v>27</v>
      </c>
    </row>
    <row r="68" spans="1:5" ht="12.75">
      <c r="A68" s="37" t="s">
        <v>55</v>
      </c>
      <c r="E68" s="38" t="s">
        <v>805</v>
      </c>
    </row>
    <row r="69" spans="1:5" ht="25.5">
      <c r="A69" s="39" t="s">
        <v>57</v>
      </c>
      <c r="E69" s="40" t="s">
        <v>1004</v>
      </c>
    </row>
    <row r="70" spans="1:18" ht="12.75" customHeight="1">
      <c r="A70" s="6" t="s">
        <v>48</v>
      </c>
      <c s="6"/>
      <c s="42" t="s">
        <v>37</v>
      </c>
      <c s="6"/>
      <c s="29" t="s">
        <v>297</v>
      </c>
      <c s="6"/>
      <c s="6"/>
      <c s="6"/>
      <c s="43">
        <f>0+Q70</f>
      </c>
      <c r="O70">
        <f>0+R70</f>
      </c>
      <c r="Q70">
        <f>0+I71+I74+I77+I80+I83+I86+I89+I92+I95+I98+I101</f>
      </c>
      <c>
        <f>0+O71+O74+O77+O80+O83+O86+O89+O92+O95+O98+O101</f>
      </c>
    </row>
    <row r="71" spans="1:16" ht="12.75">
      <c r="A71" s="26" t="s">
        <v>50</v>
      </c>
      <c s="31" t="s">
        <v>194</v>
      </c>
      <c s="31" t="s">
        <v>1005</v>
      </c>
      <c s="26" t="s">
        <v>52</v>
      </c>
      <c s="32" t="s">
        <v>1006</v>
      </c>
      <c s="33" t="s">
        <v>82</v>
      </c>
      <c s="34">
        <v>21.78</v>
      </c>
      <c s="35">
        <v>0</v>
      </c>
      <c s="36">
        <f>ROUND(ROUND(H71,2)*ROUND(G71,3),2)</f>
      </c>
      <c r="O71">
        <f>(I71*21)/100</f>
      </c>
      <c t="s">
        <v>27</v>
      </c>
    </row>
    <row r="72" spans="1:5" ht="38.25">
      <c r="A72" s="37" t="s">
        <v>55</v>
      </c>
      <c r="E72" s="38" t="s">
        <v>1007</v>
      </c>
    </row>
    <row r="73" spans="1:5" ht="25.5">
      <c r="A73" s="44" t="s">
        <v>57</v>
      </c>
      <c r="E73" s="40" t="s">
        <v>1008</v>
      </c>
    </row>
    <row r="74" spans="1:16" ht="12.75">
      <c r="A74" s="26" t="s">
        <v>50</v>
      </c>
      <c s="31" t="s">
        <v>199</v>
      </c>
      <c s="31" t="s">
        <v>1009</v>
      </c>
      <c s="26" t="s">
        <v>52</v>
      </c>
      <c s="32" t="s">
        <v>1010</v>
      </c>
      <c s="33" t="s">
        <v>54</v>
      </c>
      <c s="34">
        <v>3.703</v>
      </c>
      <c s="35">
        <v>0</v>
      </c>
      <c s="36">
        <f>ROUND(ROUND(H74,2)*ROUND(G74,3),2)</f>
      </c>
      <c r="O74">
        <f>(I74*21)/100</f>
      </c>
      <c t="s">
        <v>27</v>
      </c>
    </row>
    <row r="75" spans="1:5" ht="12.75">
      <c r="A75" s="37" t="s">
        <v>55</v>
      </c>
      <c r="E75" s="38" t="s">
        <v>805</v>
      </c>
    </row>
    <row r="76" spans="1:5" ht="25.5">
      <c r="A76" s="44" t="s">
        <v>57</v>
      </c>
      <c r="E76" s="40" t="s">
        <v>1011</v>
      </c>
    </row>
    <row r="77" spans="1:16" ht="12.75">
      <c r="A77" s="26" t="s">
        <v>50</v>
      </c>
      <c s="31" t="s">
        <v>202</v>
      </c>
      <c s="31" t="s">
        <v>1012</v>
      </c>
      <c s="26" t="s">
        <v>52</v>
      </c>
      <c s="32" t="s">
        <v>1013</v>
      </c>
      <c s="33" t="s">
        <v>82</v>
      </c>
      <c s="34">
        <v>62.782</v>
      </c>
      <c s="35">
        <v>0</v>
      </c>
      <c s="36">
        <f>ROUND(ROUND(H77,2)*ROUND(G77,3),2)</f>
      </c>
      <c r="O77">
        <f>(I77*21)/100</f>
      </c>
      <c t="s">
        <v>27</v>
      </c>
    </row>
    <row r="78" spans="1:5" ht="12.75">
      <c r="A78" s="37" t="s">
        <v>55</v>
      </c>
      <c r="E78" s="38" t="s">
        <v>1014</v>
      </c>
    </row>
    <row r="79" spans="1:5" ht="25.5">
      <c r="A79" s="44" t="s">
        <v>57</v>
      </c>
      <c r="E79" s="40" t="s">
        <v>1015</v>
      </c>
    </row>
    <row r="80" spans="1:16" ht="12.75">
      <c r="A80" s="26" t="s">
        <v>50</v>
      </c>
      <c s="31" t="s">
        <v>207</v>
      </c>
      <c s="31" t="s">
        <v>817</v>
      </c>
      <c s="26" t="s">
        <v>52</v>
      </c>
      <c s="32" t="s">
        <v>818</v>
      </c>
      <c s="33" t="s">
        <v>54</v>
      </c>
      <c s="34">
        <v>11.301</v>
      </c>
      <c s="35">
        <v>0</v>
      </c>
      <c s="36">
        <f>ROUND(ROUND(H80,2)*ROUND(G80,3),2)</f>
      </c>
      <c r="O80">
        <f>(I80*21)/100</f>
      </c>
      <c t="s">
        <v>27</v>
      </c>
    </row>
    <row r="81" spans="1:5" ht="12.75">
      <c r="A81" s="37" t="s">
        <v>55</v>
      </c>
      <c r="E81" s="38" t="s">
        <v>805</v>
      </c>
    </row>
    <row r="82" spans="1:5" ht="25.5">
      <c r="A82" s="44" t="s">
        <v>57</v>
      </c>
      <c r="E82" s="40" t="s">
        <v>1016</v>
      </c>
    </row>
    <row r="83" spans="1:16" ht="12.75">
      <c r="A83" s="26" t="s">
        <v>50</v>
      </c>
      <c s="31" t="s">
        <v>211</v>
      </c>
      <c s="31" t="s">
        <v>1017</v>
      </c>
      <c s="26" t="s">
        <v>52</v>
      </c>
      <c s="32" t="s">
        <v>1018</v>
      </c>
      <c s="33" t="s">
        <v>96</v>
      </c>
      <c s="34">
        <v>20</v>
      </c>
      <c s="35">
        <v>0</v>
      </c>
      <c s="36">
        <f>ROUND(ROUND(H83,2)*ROUND(G83,3),2)</f>
      </c>
      <c r="O83">
        <f>(I83*21)/100</f>
      </c>
      <c t="s">
        <v>27</v>
      </c>
    </row>
    <row r="84" spans="1:5" ht="12.75">
      <c r="A84" s="37" t="s">
        <v>55</v>
      </c>
      <c r="E84" s="38" t="s">
        <v>52</v>
      </c>
    </row>
    <row r="85" spans="1:5" ht="38.25">
      <c r="A85" s="44" t="s">
        <v>57</v>
      </c>
      <c r="E85" s="40" t="s">
        <v>1019</v>
      </c>
    </row>
    <row r="86" spans="1:16" ht="12.75">
      <c r="A86" s="26" t="s">
        <v>50</v>
      </c>
      <c s="31" t="s">
        <v>216</v>
      </c>
      <c s="31" t="s">
        <v>1020</v>
      </c>
      <c s="26" t="s">
        <v>52</v>
      </c>
      <c s="32" t="s">
        <v>1021</v>
      </c>
      <c s="33" t="s">
        <v>71</v>
      </c>
      <c s="34">
        <v>22</v>
      </c>
      <c s="35">
        <v>0</v>
      </c>
      <c s="36">
        <f>ROUND(ROUND(H86,2)*ROUND(G86,3),2)</f>
      </c>
      <c r="O86">
        <f>(I86*21)/100</f>
      </c>
      <c t="s">
        <v>27</v>
      </c>
    </row>
    <row r="87" spans="1:5" ht="51">
      <c r="A87" s="37" t="s">
        <v>55</v>
      </c>
      <c r="E87" s="38" t="s">
        <v>1022</v>
      </c>
    </row>
    <row r="88" spans="1:5" ht="12.75">
      <c r="A88" s="44" t="s">
        <v>57</v>
      </c>
      <c r="E88" s="40" t="s">
        <v>52</v>
      </c>
    </row>
    <row r="89" spans="1:16" ht="12.75">
      <c r="A89" s="26" t="s">
        <v>50</v>
      </c>
      <c s="31" t="s">
        <v>220</v>
      </c>
      <c s="31" t="s">
        <v>727</v>
      </c>
      <c s="26" t="s">
        <v>52</v>
      </c>
      <c s="32" t="s">
        <v>728</v>
      </c>
      <c s="33" t="s">
        <v>82</v>
      </c>
      <c s="34">
        <v>2.178</v>
      </c>
      <c s="35">
        <v>0</v>
      </c>
      <c s="36">
        <f>ROUND(ROUND(H89,2)*ROUND(G89,3),2)</f>
      </c>
      <c r="O89">
        <f>(I89*21)/100</f>
      </c>
      <c t="s">
        <v>27</v>
      </c>
    </row>
    <row r="90" spans="1:5" ht="12.75">
      <c r="A90" s="37" t="s">
        <v>55</v>
      </c>
      <c r="E90" s="38" t="s">
        <v>1023</v>
      </c>
    </row>
    <row r="91" spans="1:5" ht="25.5">
      <c r="A91" s="44" t="s">
        <v>57</v>
      </c>
      <c r="E91" s="40" t="s">
        <v>1024</v>
      </c>
    </row>
    <row r="92" spans="1:16" ht="12.75">
      <c r="A92" s="26" t="s">
        <v>50</v>
      </c>
      <c s="31" t="s">
        <v>225</v>
      </c>
      <c s="31" t="s">
        <v>304</v>
      </c>
      <c s="26" t="s">
        <v>52</v>
      </c>
      <c s="32" t="s">
        <v>305</v>
      </c>
      <c s="33" t="s">
        <v>82</v>
      </c>
      <c s="34">
        <v>25.8</v>
      </c>
      <c s="35">
        <v>0</v>
      </c>
      <c s="36">
        <f>ROUND(ROUND(H92,2)*ROUND(G92,3),2)</f>
      </c>
      <c r="O92">
        <f>(I92*21)/100</f>
      </c>
      <c t="s">
        <v>27</v>
      </c>
    </row>
    <row r="93" spans="1:5" ht="12.75">
      <c r="A93" s="37" t="s">
        <v>55</v>
      </c>
      <c r="E93" s="38" t="s">
        <v>1025</v>
      </c>
    </row>
    <row r="94" spans="1:5" ht="38.25">
      <c r="A94" s="44" t="s">
        <v>57</v>
      </c>
      <c r="E94" s="40" t="s">
        <v>1026</v>
      </c>
    </row>
    <row r="95" spans="1:16" ht="12.75">
      <c r="A95" s="26" t="s">
        <v>50</v>
      </c>
      <c s="31" t="s">
        <v>230</v>
      </c>
      <c s="31" t="s">
        <v>1027</v>
      </c>
      <c s="26" t="s">
        <v>52</v>
      </c>
      <c s="32" t="s">
        <v>1028</v>
      </c>
      <c s="33" t="s">
        <v>82</v>
      </c>
      <c s="34">
        <v>75.62</v>
      </c>
      <c s="35">
        <v>0</v>
      </c>
      <c s="36">
        <f>ROUND(ROUND(H95,2)*ROUND(G95,3),2)</f>
      </c>
      <c r="O95">
        <f>(I95*21)/100</f>
      </c>
      <c t="s">
        <v>27</v>
      </c>
    </row>
    <row r="96" spans="1:5" ht="12.75">
      <c r="A96" s="37" t="s">
        <v>55</v>
      </c>
      <c r="E96" s="38" t="s">
        <v>1029</v>
      </c>
    </row>
    <row r="97" spans="1:5" ht="25.5">
      <c r="A97" s="44" t="s">
        <v>57</v>
      </c>
      <c r="E97" s="40" t="s">
        <v>1030</v>
      </c>
    </row>
    <row r="98" spans="1:16" ht="12.75">
      <c r="A98" s="26" t="s">
        <v>50</v>
      </c>
      <c s="31" t="s">
        <v>235</v>
      </c>
      <c s="31" t="s">
        <v>825</v>
      </c>
      <c s="26" t="s">
        <v>52</v>
      </c>
      <c s="32" t="s">
        <v>826</v>
      </c>
      <c s="33" t="s">
        <v>82</v>
      </c>
      <c s="34">
        <v>34.4</v>
      </c>
      <c s="35">
        <v>0</v>
      </c>
      <c s="36">
        <f>ROUND(ROUND(H98,2)*ROUND(G98,3),2)</f>
      </c>
      <c r="O98">
        <f>(I98*21)/100</f>
      </c>
      <c t="s">
        <v>27</v>
      </c>
    </row>
    <row r="99" spans="1:5" ht="63.75">
      <c r="A99" s="37" t="s">
        <v>55</v>
      </c>
      <c r="E99" s="38" t="s">
        <v>827</v>
      </c>
    </row>
    <row r="100" spans="1:5" ht="38.25">
      <c r="A100" s="44" t="s">
        <v>57</v>
      </c>
      <c r="E100" s="40" t="s">
        <v>1031</v>
      </c>
    </row>
    <row r="101" spans="1:16" ht="12.75">
      <c r="A101" s="26" t="s">
        <v>50</v>
      </c>
      <c s="31" t="s">
        <v>237</v>
      </c>
      <c s="31" t="s">
        <v>833</v>
      </c>
      <c s="26" t="s">
        <v>52</v>
      </c>
      <c s="32" t="s">
        <v>834</v>
      </c>
      <c s="33" t="s">
        <v>82</v>
      </c>
      <c s="34">
        <v>2.4</v>
      </c>
      <c s="35">
        <v>0</v>
      </c>
      <c s="36">
        <f>ROUND(ROUND(H101,2)*ROUND(G101,3),2)</f>
      </c>
      <c r="O101">
        <f>(I101*21)/100</f>
      </c>
      <c t="s">
        <v>27</v>
      </c>
    </row>
    <row r="102" spans="1:5" ht="12.75">
      <c r="A102" s="37" t="s">
        <v>55</v>
      </c>
      <c r="E102" s="38" t="s">
        <v>52</v>
      </c>
    </row>
    <row r="103" spans="1:5" ht="25.5">
      <c r="A103" s="39" t="s">
        <v>57</v>
      </c>
      <c r="E103" s="40" t="s">
        <v>1032</v>
      </c>
    </row>
    <row r="104" spans="1:18" ht="12.75" customHeight="1">
      <c r="A104" s="6" t="s">
        <v>48</v>
      </c>
      <c s="6"/>
      <c s="42" t="s">
        <v>39</v>
      </c>
      <c s="6"/>
      <c s="29" t="s">
        <v>322</v>
      </c>
      <c s="6"/>
      <c s="6"/>
      <c s="6"/>
      <c s="43">
        <f>0+Q104</f>
      </c>
      <c r="O104">
        <f>0+R104</f>
      </c>
      <c r="Q104">
        <f>0+I105+I108+I111+I114+I117+I120</f>
      </c>
      <c>
        <f>0+O105+O108+O111+O114+O117+O120</f>
      </c>
    </row>
    <row r="105" spans="1:16" ht="12.75">
      <c r="A105" s="26" t="s">
        <v>50</v>
      </c>
      <c s="31" t="s">
        <v>242</v>
      </c>
      <c s="31" t="s">
        <v>836</v>
      </c>
      <c s="26" t="s">
        <v>52</v>
      </c>
      <c s="32" t="s">
        <v>837</v>
      </c>
      <c s="33" t="s">
        <v>62</v>
      </c>
      <c s="34">
        <v>128.04</v>
      </c>
      <c s="35">
        <v>0</v>
      </c>
      <c s="36">
        <f>ROUND(ROUND(H105,2)*ROUND(G105,3),2)</f>
      </c>
      <c r="O105">
        <f>(I105*21)/100</f>
      </c>
      <c t="s">
        <v>27</v>
      </c>
    </row>
    <row r="106" spans="1:5" ht="12.75">
      <c r="A106" s="37" t="s">
        <v>55</v>
      </c>
      <c r="E106" s="38" t="s">
        <v>52</v>
      </c>
    </row>
    <row r="107" spans="1:5" ht="38.25">
      <c r="A107" s="44" t="s">
        <v>57</v>
      </c>
      <c r="E107" s="40" t="s">
        <v>1033</v>
      </c>
    </row>
    <row r="108" spans="1:16" ht="12.75">
      <c r="A108" s="26" t="s">
        <v>50</v>
      </c>
      <c s="31" t="s">
        <v>246</v>
      </c>
      <c s="31" t="s">
        <v>839</v>
      </c>
      <c s="26" t="s">
        <v>52</v>
      </c>
      <c s="32" t="s">
        <v>840</v>
      </c>
      <c s="33" t="s">
        <v>62</v>
      </c>
      <c s="34">
        <v>30</v>
      </c>
      <c s="35">
        <v>0</v>
      </c>
      <c s="36">
        <f>ROUND(ROUND(H108,2)*ROUND(G108,3),2)</f>
      </c>
      <c r="O108">
        <f>(I108*21)/100</f>
      </c>
      <c t="s">
        <v>27</v>
      </c>
    </row>
    <row r="109" spans="1:5" ht="25.5">
      <c r="A109" s="37" t="s">
        <v>55</v>
      </c>
      <c r="E109" s="38" t="s">
        <v>841</v>
      </c>
    </row>
    <row r="110" spans="1:5" ht="25.5">
      <c r="A110" s="44" t="s">
        <v>57</v>
      </c>
      <c r="E110" s="40" t="s">
        <v>842</v>
      </c>
    </row>
    <row r="111" spans="1:16" ht="12.75">
      <c r="A111" s="26" t="s">
        <v>50</v>
      </c>
      <c s="31" t="s">
        <v>250</v>
      </c>
      <c s="31" t="s">
        <v>371</v>
      </c>
      <c s="26" t="s">
        <v>52</v>
      </c>
      <c s="32" t="s">
        <v>372</v>
      </c>
      <c s="33" t="s">
        <v>62</v>
      </c>
      <c s="34">
        <v>63.7</v>
      </c>
      <c s="35">
        <v>0</v>
      </c>
      <c s="36">
        <f>ROUND(ROUND(H111,2)*ROUND(G111,3),2)</f>
      </c>
      <c r="O111">
        <f>(I111*21)/100</f>
      </c>
      <c t="s">
        <v>27</v>
      </c>
    </row>
    <row r="112" spans="1:5" ht="12.75">
      <c r="A112" s="37" t="s">
        <v>55</v>
      </c>
      <c r="E112" s="38" t="s">
        <v>843</v>
      </c>
    </row>
    <row r="113" spans="1:5" ht="25.5">
      <c r="A113" s="44" t="s">
        <v>57</v>
      </c>
      <c r="E113" s="40" t="s">
        <v>1034</v>
      </c>
    </row>
    <row r="114" spans="1:16" ht="12.75">
      <c r="A114" s="26" t="s">
        <v>50</v>
      </c>
      <c s="31" t="s">
        <v>254</v>
      </c>
      <c s="31" t="s">
        <v>385</v>
      </c>
      <c s="26" t="s">
        <v>52</v>
      </c>
      <c s="32" t="s">
        <v>386</v>
      </c>
      <c s="33" t="s">
        <v>62</v>
      </c>
      <c s="34">
        <v>63.7</v>
      </c>
      <c s="35">
        <v>0</v>
      </c>
      <c s="36">
        <f>ROUND(ROUND(H114,2)*ROUND(G114,3),2)</f>
      </c>
      <c r="O114">
        <f>(I114*21)/100</f>
      </c>
      <c t="s">
        <v>27</v>
      </c>
    </row>
    <row r="115" spans="1:5" ht="12.75">
      <c r="A115" s="37" t="s">
        <v>55</v>
      </c>
      <c r="E115" s="38" t="s">
        <v>843</v>
      </c>
    </row>
    <row r="116" spans="1:5" ht="25.5">
      <c r="A116" s="44" t="s">
        <v>57</v>
      </c>
      <c r="E116" s="40" t="s">
        <v>1034</v>
      </c>
    </row>
    <row r="117" spans="1:16" ht="12.75">
      <c r="A117" s="26" t="s">
        <v>50</v>
      </c>
      <c s="31" t="s">
        <v>259</v>
      </c>
      <c s="31" t="s">
        <v>845</v>
      </c>
      <c s="26" t="s">
        <v>52</v>
      </c>
      <c s="32" t="s">
        <v>846</v>
      </c>
      <c s="33" t="s">
        <v>82</v>
      </c>
      <c s="34">
        <v>1.665</v>
      </c>
      <c s="35">
        <v>0</v>
      </c>
      <c s="36">
        <f>ROUND(ROUND(H117,2)*ROUND(G117,3),2)</f>
      </c>
      <c r="O117">
        <f>(I117*21)/100</f>
      </c>
      <c t="s">
        <v>27</v>
      </c>
    </row>
    <row r="118" spans="1:5" ht="51">
      <c r="A118" s="37" t="s">
        <v>55</v>
      </c>
      <c r="E118" s="38" t="s">
        <v>847</v>
      </c>
    </row>
    <row r="119" spans="1:5" ht="25.5">
      <c r="A119" s="44" t="s">
        <v>57</v>
      </c>
      <c r="E119" s="40" t="s">
        <v>1035</v>
      </c>
    </row>
    <row r="120" spans="1:16" ht="12.75">
      <c r="A120" s="26" t="s">
        <v>50</v>
      </c>
      <c s="31" t="s">
        <v>262</v>
      </c>
      <c s="31" t="s">
        <v>849</v>
      </c>
      <c s="26" t="s">
        <v>52</v>
      </c>
      <c s="32" t="s">
        <v>850</v>
      </c>
      <c s="33" t="s">
        <v>62</v>
      </c>
      <c s="34">
        <v>68.25</v>
      </c>
      <c s="35">
        <v>0</v>
      </c>
      <c s="36">
        <f>ROUND(ROUND(H120,2)*ROUND(G120,3),2)</f>
      </c>
      <c r="O120">
        <f>(I120*21)/100</f>
      </c>
      <c t="s">
        <v>27</v>
      </c>
    </row>
    <row r="121" spans="1:5" ht="12.75">
      <c r="A121" s="37" t="s">
        <v>55</v>
      </c>
      <c r="E121" s="38" t="s">
        <v>851</v>
      </c>
    </row>
    <row r="122" spans="1:5" ht="25.5">
      <c r="A122" s="39" t="s">
        <v>57</v>
      </c>
      <c r="E122" s="40" t="s">
        <v>1036</v>
      </c>
    </row>
    <row r="123" spans="1:18" ht="12.75" customHeight="1">
      <c r="A123" s="6" t="s">
        <v>48</v>
      </c>
      <c s="6"/>
      <c s="42" t="s">
        <v>41</v>
      </c>
      <c s="6"/>
      <c s="29" t="s">
        <v>731</v>
      </c>
      <c s="6"/>
      <c s="6"/>
      <c s="6"/>
      <c s="43">
        <f>0+Q123</f>
      </c>
      <c r="O123">
        <f>0+R123</f>
      </c>
      <c r="Q123">
        <f>0+I124+I127+I130+I133+I136+I139</f>
      </c>
      <c>
        <f>0+O124+O127+O130+O133+O136+O139</f>
      </c>
    </row>
    <row r="124" spans="1:16" ht="12.75">
      <c r="A124" s="26" t="s">
        <v>50</v>
      </c>
      <c s="31" t="s">
        <v>266</v>
      </c>
      <c s="31" t="s">
        <v>853</v>
      </c>
      <c s="26" t="s">
        <v>52</v>
      </c>
      <c s="32" t="s">
        <v>854</v>
      </c>
      <c s="33" t="s">
        <v>62</v>
      </c>
      <c s="34">
        <v>16.8</v>
      </c>
      <c s="35">
        <v>0</v>
      </c>
      <c s="36">
        <f>ROUND(ROUND(H124,2)*ROUND(G124,3),2)</f>
      </c>
      <c r="O124">
        <f>(I124*21)/100</f>
      </c>
      <c t="s">
        <v>27</v>
      </c>
    </row>
    <row r="125" spans="1:5" ht="12.75">
      <c r="A125" s="37" t="s">
        <v>55</v>
      </c>
      <c r="E125" s="38" t="s">
        <v>52</v>
      </c>
    </row>
    <row r="126" spans="1:5" ht="25.5">
      <c r="A126" s="44" t="s">
        <v>57</v>
      </c>
      <c r="E126" s="40" t="s">
        <v>1037</v>
      </c>
    </row>
    <row r="127" spans="1:16" ht="25.5">
      <c r="A127" s="26" t="s">
        <v>50</v>
      </c>
      <c s="31" t="s">
        <v>270</v>
      </c>
      <c s="31" t="s">
        <v>856</v>
      </c>
      <c s="26" t="s">
        <v>52</v>
      </c>
      <c s="32" t="s">
        <v>857</v>
      </c>
      <c s="33" t="s">
        <v>62</v>
      </c>
      <c s="34">
        <v>62</v>
      </c>
      <c s="35">
        <v>0</v>
      </c>
      <c s="36">
        <f>ROUND(ROUND(H127,2)*ROUND(G127,3),2)</f>
      </c>
      <c r="O127">
        <f>(I127*21)/100</f>
      </c>
      <c t="s">
        <v>27</v>
      </c>
    </row>
    <row r="128" spans="1:5" ht="12.75">
      <c r="A128" s="37" t="s">
        <v>55</v>
      </c>
      <c r="E128" s="38" t="s">
        <v>52</v>
      </c>
    </row>
    <row r="129" spans="1:5" ht="63.75">
      <c r="A129" s="44" t="s">
        <v>57</v>
      </c>
      <c r="E129" s="40" t="s">
        <v>1038</v>
      </c>
    </row>
    <row r="130" spans="1:16" ht="25.5">
      <c r="A130" s="26" t="s">
        <v>50</v>
      </c>
      <c s="31" t="s">
        <v>275</v>
      </c>
      <c s="31" t="s">
        <v>859</v>
      </c>
      <c s="26" t="s">
        <v>52</v>
      </c>
      <c s="32" t="s">
        <v>860</v>
      </c>
      <c s="33" t="s">
        <v>62</v>
      </c>
      <c s="34">
        <v>19.4</v>
      </c>
      <c s="35">
        <v>0</v>
      </c>
      <c s="36">
        <f>ROUND(ROUND(H130,2)*ROUND(G130,3),2)</f>
      </c>
      <c r="O130">
        <f>(I130*21)/100</f>
      </c>
      <c t="s">
        <v>27</v>
      </c>
    </row>
    <row r="131" spans="1:5" ht="12.75">
      <c r="A131" s="37" t="s">
        <v>55</v>
      </c>
      <c r="E131" s="38" t="s">
        <v>52</v>
      </c>
    </row>
    <row r="132" spans="1:5" ht="25.5">
      <c r="A132" s="44" t="s">
        <v>57</v>
      </c>
      <c r="E132" s="40" t="s">
        <v>1039</v>
      </c>
    </row>
    <row r="133" spans="1:16" ht="12.75">
      <c r="A133" s="26" t="s">
        <v>50</v>
      </c>
      <c s="31" t="s">
        <v>279</v>
      </c>
      <c s="31" t="s">
        <v>862</v>
      </c>
      <c s="26" t="s">
        <v>52</v>
      </c>
      <c s="32" t="s">
        <v>863</v>
      </c>
      <c s="33" t="s">
        <v>62</v>
      </c>
      <c s="34">
        <v>81.4</v>
      </c>
      <c s="35">
        <v>0</v>
      </c>
      <c s="36">
        <f>ROUND(ROUND(H133,2)*ROUND(G133,3),2)</f>
      </c>
      <c r="O133">
        <f>(I133*21)/100</f>
      </c>
      <c t="s">
        <v>27</v>
      </c>
    </row>
    <row r="134" spans="1:5" ht="12.75">
      <c r="A134" s="37" t="s">
        <v>55</v>
      </c>
      <c r="E134" s="38" t="s">
        <v>52</v>
      </c>
    </row>
    <row r="135" spans="1:5" ht="25.5">
      <c r="A135" s="44" t="s">
        <v>57</v>
      </c>
      <c r="E135" s="40" t="s">
        <v>1040</v>
      </c>
    </row>
    <row r="136" spans="1:16" ht="12.75">
      <c r="A136" s="26" t="s">
        <v>50</v>
      </c>
      <c s="31" t="s">
        <v>283</v>
      </c>
      <c s="31" t="s">
        <v>865</v>
      </c>
      <c s="26" t="s">
        <v>52</v>
      </c>
      <c s="32" t="s">
        <v>866</v>
      </c>
      <c s="33" t="s">
        <v>62</v>
      </c>
      <c s="34">
        <v>16.28</v>
      </c>
      <c s="35">
        <v>0</v>
      </c>
      <c s="36">
        <f>ROUND(ROUND(H136,2)*ROUND(G136,3),2)</f>
      </c>
      <c r="O136">
        <f>(I136*21)/100</f>
      </c>
      <c t="s">
        <v>27</v>
      </c>
    </row>
    <row r="137" spans="1:5" ht="12.75">
      <c r="A137" s="37" t="s">
        <v>55</v>
      </c>
      <c r="E137" s="38" t="s">
        <v>52</v>
      </c>
    </row>
    <row r="138" spans="1:5" ht="25.5">
      <c r="A138" s="44" t="s">
        <v>57</v>
      </c>
      <c r="E138" s="40" t="s">
        <v>1041</v>
      </c>
    </row>
    <row r="139" spans="1:16" ht="12.75">
      <c r="A139" s="26" t="s">
        <v>50</v>
      </c>
      <c s="31" t="s">
        <v>287</v>
      </c>
      <c s="31" t="s">
        <v>868</v>
      </c>
      <c s="26" t="s">
        <v>52</v>
      </c>
      <c s="32" t="s">
        <v>869</v>
      </c>
      <c s="33" t="s">
        <v>96</v>
      </c>
      <c s="34">
        <v>20</v>
      </c>
      <c s="35">
        <v>0</v>
      </c>
      <c s="36">
        <f>ROUND(ROUND(H139,2)*ROUND(G139,3),2)</f>
      </c>
      <c r="O139">
        <f>(I139*21)/100</f>
      </c>
      <c t="s">
        <v>27</v>
      </c>
    </row>
    <row r="140" spans="1:5" ht="12.75">
      <c r="A140" s="37" t="s">
        <v>55</v>
      </c>
      <c r="E140" s="38" t="s">
        <v>870</v>
      </c>
    </row>
    <row r="141" spans="1:5" ht="38.25">
      <c r="A141" s="39" t="s">
        <v>57</v>
      </c>
      <c r="E141" s="40" t="s">
        <v>871</v>
      </c>
    </row>
    <row r="142" spans="1:18" ht="12.75" customHeight="1">
      <c r="A142" s="6" t="s">
        <v>48</v>
      </c>
      <c s="6"/>
      <c s="42" t="s">
        <v>79</v>
      </c>
      <c s="6"/>
      <c s="29" t="s">
        <v>423</v>
      </c>
      <c s="6"/>
      <c s="6"/>
      <c s="6"/>
      <c s="43">
        <f>0+Q142</f>
      </c>
      <c r="O142">
        <f>0+R142</f>
      </c>
      <c r="Q142">
        <f>0+I143+I146+I149+I152+I155+I158+I161</f>
      </c>
      <c>
        <f>0+O143+O146+O149+O152+O155+O158+O161</f>
      </c>
    </row>
    <row r="143" spans="1:16" ht="25.5">
      <c r="A143" s="26" t="s">
        <v>50</v>
      </c>
      <c s="31" t="s">
        <v>292</v>
      </c>
      <c s="31" t="s">
        <v>872</v>
      </c>
      <c s="26" t="s">
        <v>52</v>
      </c>
      <c s="32" t="s">
        <v>873</v>
      </c>
      <c s="33" t="s">
        <v>62</v>
      </c>
      <c s="34">
        <v>42.2</v>
      </c>
      <c s="35">
        <v>0</v>
      </c>
      <c s="36">
        <f>ROUND(ROUND(H143,2)*ROUND(G143,3),2)</f>
      </c>
      <c r="O143">
        <f>(I143*21)/100</f>
      </c>
      <c t="s">
        <v>27</v>
      </c>
    </row>
    <row r="144" spans="1:5" ht="12.75">
      <c r="A144" s="37" t="s">
        <v>55</v>
      </c>
      <c r="E144" s="38" t="s">
        <v>52</v>
      </c>
    </row>
    <row r="145" spans="1:5" ht="25.5">
      <c r="A145" s="44" t="s">
        <v>57</v>
      </c>
      <c r="E145" s="40" t="s">
        <v>1042</v>
      </c>
    </row>
    <row r="146" spans="1:16" ht="25.5">
      <c r="A146" s="26" t="s">
        <v>50</v>
      </c>
      <c s="31" t="s">
        <v>298</v>
      </c>
      <c s="31" t="s">
        <v>1043</v>
      </c>
      <c s="26" t="s">
        <v>52</v>
      </c>
      <c s="32" t="s">
        <v>1044</v>
      </c>
      <c s="33" t="s">
        <v>62</v>
      </c>
      <c s="34">
        <v>11.4</v>
      </c>
      <c s="35">
        <v>0</v>
      </c>
      <c s="36">
        <f>ROUND(ROUND(H146,2)*ROUND(G146,3),2)</f>
      </c>
      <c r="O146">
        <f>(I146*21)/100</f>
      </c>
      <c t="s">
        <v>27</v>
      </c>
    </row>
    <row r="147" spans="1:5" ht="12.75">
      <c r="A147" s="37" t="s">
        <v>55</v>
      </c>
      <c r="E147" s="38" t="s">
        <v>52</v>
      </c>
    </row>
    <row r="148" spans="1:5" ht="51">
      <c r="A148" s="44" t="s">
        <v>57</v>
      </c>
      <c r="E148" s="40" t="s">
        <v>1045</v>
      </c>
    </row>
    <row r="149" spans="1:16" ht="12.75">
      <c r="A149" s="26" t="s">
        <v>50</v>
      </c>
      <c s="31" t="s">
        <v>303</v>
      </c>
      <c s="31" t="s">
        <v>1046</v>
      </c>
      <c s="26" t="s">
        <v>52</v>
      </c>
      <c s="32" t="s">
        <v>1047</v>
      </c>
      <c s="33" t="s">
        <v>62</v>
      </c>
      <c s="34">
        <v>96</v>
      </c>
      <c s="35">
        <v>0</v>
      </c>
      <c s="36">
        <f>ROUND(ROUND(H149,2)*ROUND(G149,3),2)</f>
      </c>
      <c r="O149">
        <f>(I149*21)/100</f>
      </c>
      <c t="s">
        <v>27</v>
      </c>
    </row>
    <row r="150" spans="1:5" ht="12.75">
      <c r="A150" s="37" t="s">
        <v>55</v>
      </c>
      <c r="E150" s="38" t="s">
        <v>52</v>
      </c>
    </row>
    <row r="151" spans="1:5" ht="12.75">
      <c r="A151" s="44" t="s">
        <v>57</v>
      </c>
      <c r="E151" s="40" t="s">
        <v>1048</v>
      </c>
    </row>
    <row r="152" spans="1:16" ht="12.75">
      <c r="A152" s="26" t="s">
        <v>50</v>
      </c>
      <c s="31" t="s">
        <v>308</v>
      </c>
      <c s="31" t="s">
        <v>875</v>
      </c>
      <c s="26" t="s">
        <v>52</v>
      </c>
      <c s="32" t="s">
        <v>876</v>
      </c>
      <c s="33" t="s">
        <v>62</v>
      </c>
      <c s="34">
        <v>33.6</v>
      </c>
      <c s="35">
        <v>0</v>
      </c>
      <c s="36">
        <f>ROUND(ROUND(H152,2)*ROUND(G152,3),2)</f>
      </c>
      <c r="O152">
        <f>(I152*21)/100</f>
      </c>
      <c t="s">
        <v>27</v>
      </c>
    </row>
    <row r="153" spans="1:5" ht="12.75">
      <c r="A153" s="37" t="s">
        <v>55</v>
      </c>
      <c r="E153" s="38" t="s">
        <v>52</v>
      </c>
    </row>
    <row r="154" spans="1:5" ht="38.25">
      <c r="A154" s="44" t="s">
        <v>57</v>
      </c>
      <c r="E154" s="40" t="s">
        <v>1049</v>
      </c>
    </row>
    <row r="155" spans="1:16" ht="25.5">
      <c r="A155" s="26" t="s">
        <v>50</v>
      </c>
      <c s="31" t="s">
        <v>313</v>
      </c>
      <c s="31" t="s">
        <v>878</v>
      </c>
      <c s="26" t="s">
        <v>52</v>
      </c>
      <c s="32" t="s">
        <v>879</v>
      </c>
      <c s="33" t="s">
        <v>62</v>
      </c>
      <c s="34">
        <v>114</v>
      </c>
      <c s="35">
        <v>0</v>
      </c>
      <c s="36">
        <f>ROUND(ROUND(H155,2)*ROUND(G155,3),2)</f>
      </c>
      <c r="O155">
        <f>(I155*21)/100</f>
      </c>
      <c t="s">
        <v>27</v>
      </c>
    </row>
    <row r="156" spans="1:5" ht="12.75">
      <c r="A156" s="37" t="s">
        <v>55</v>
      </c>
      <c r="E156" s="38" t="s">
        <v>1050</v>
      </c>
    </row>
    <row r="157" spans="1:5" ht="25.5">
      <c r="A157" s="44" t="s">
        <v>57</v>
      </c>
      <c r="E157" s="40" t="s">
        <v>1051</v>
      </c>
    </row>
    <row r="158" spans="1:16" ht="12.75">
      <c r="A158" s="26" t="s">
        <v>50</v>
      </c>
      <c s="31" t="s">
        <v>317</v>
      </c>
      <c s="31" t="s">
        <v>881</v>
      </c>
      <c s="26" t="s">
        <v>52</v>
      </c>
      <c s="32" t="s">
        <v>882</v>
      </c>
      <c s="33" t="s">
        <v>62</v>
      </c>
      <c s="34">
        <v>76.4</v>
      </c>
      <c s="35">
        <v>0</v>
      </c>
      <c s="36">
        <f>ROUND(ROUND(H158,2)*ROUND(G158,3),2)</f>
      </c>
      <c r="O158">
        <f>(I158*21)/100</f>
      </c>
      <c t="s">
        <v>27</v>
      </c>
    </row>
    <row r="159" spans="1:5" ht="12.75">
      <c r="A159" s="37" t="s">
        <v>55</v>
      </c>
      <c r="E159" s="38" t="s">
        <v>52</v>
      </c>
    </row>
    <row r="160" spans="1:5" ht="25.5">
      <c r="A160" s="44" t="s">
        <v>57</v>
      </c>
      <c r="E160" s="40" t="s">
        <v>1052</v>
      </c>
    </row>
    <row r="161" spans="1:16" ht="12.75">
      <c r="A161" s="26" t="s">
        <v>50</v>
      </c>
      <c s="31" t="s">
        <v>323</v>
      </c>
      <c s="31" t="s">
        <v>887</v>
      </c>
      <c s="26" t="s">
        <v>52</v>
      </c>
      <c s="32" t="s">
        <v>888</v>
      </c>
      <c s="33" t="s">
        <v>62</v>
      </c>
      <c s="34">
        <v>179.72</v>
      </c>
      <c s="35">
        <v>0</v>
      </c>
      <c s="36">
        <f>ROUND(ROUND(H161,2)*ROUND(G161,3),2)</f>
      </c>
      <c r="O161">
        <f>(I161*21)/100</f>
      </c>
      <c t="s">
        <v>27</v>
      </c>
    </row>
    <row r="162" spans="1:5" ht="12.75">
      <c r="A162" s="37" t="s">
        <v>55</v>
      </c>
      <c r="E162" s="38" t="s">
        <v>52</v>
      </c>
    </row>
    <row r="163" spans="1:5" ht="38.25">
      <c r="A163" s="39" t="s">
        <v>57</v>
      </c>
      <c r="E163" s="40" t="s">
        <v>1053</v>
      </c>
    </row>
    <row r="164" spans="1:18" ht="12.75" customHeight="1">
      <c r="A164" s="6" t="s">
        <v>48</v>
      </c>
      <c s="6"/>
      <c s="42" t="s">
        <v>85</v>
      </c>
      <c s="6"/>
      <c s="29" t="s">
        <v>432</v>
      </c>
      <c s="6"/>
      <c s="6"/>
      <c s="6"/>
      <c s="43">
        <f>0+Q164</f>
      </c>
      <c r="O164">
        <f>0+R164</f>
      </c>
      <c r="Q164">
        <f>0+I165+I168+I171</f>
      </c>
      <c>
        <f>0+O165+O168+O171</f>
      </c>
    </row>
    <row r="165" spans="1:16" ht="12.75">
      <c r="A165" s="26" t="s">
        <v>50</v>
      </c>
      <c s="31" t="s">
        <v>328</v>
      </c>
      <c s="31" t="s">
        <v>890</v>
      </c>
      <c s="26" t="s">
        <v>52</v>
      </c>
      <c s="32" t="s">
        <v>891</v>
      </c>
      <c s="33" t="s">
        <v>96</v>
      </c>
      <c s="34">
        <v>13</v>
      </c>
      <c s="35">
        <v>0</v>
      </c>
      <c s="36">
        <f>ROUND(ROUND(H165,2)*ROUND(G165,3),2)</f>
      </c>
      <c r="O165">
        <f>(I165*21)/100</f>
      </c>
      <c t="s">
        <v>27</v>
      </c>
    </row>
    <row r="166" spans="1:5" ht="12.75">
      <c r="A166" s="37" t="s">
        <v>55</v>
      </c>
      <c r="E166" s="38" t="s">
        <v>892</v>
      </c>
    </row>
    <row r="167" spans="1:5" ht="25.5">
      <c r="A167" s="44" t="s">
        <v>57</v>
      </c>
      <c r="E167" s="40" t="s">
        <v>1054</v>
      </c>
    </row>
    <row r="168" spans="1:16" ht="12.75">
      <c r="A168" s="26" t="s">
        <v>50</v>
      </c>
      <c s="31" t="s">
        <v>333</v>
      </c>
      <c s="31" t="s">
        <v>894</v>
      </c>
      <c s="26" t="s">
        <v>52</v>
      </c>
      <c s="32" t="s">
        <v>895</v>
      </c>
      <c s="33" t="s">
        <v>96</v>
      </c>
      <c s="34">
        <v>60</v>
      </c>
      <c s="35">
        <v>0</v>
      </c>
      <c s="36">
        <f>ROUND(ROUND(H168,2)*ROUND(G168,3),2)</f>
      </c>
      <c r="O168">
        <f>(I168*21)/100</f>
      </c>
      <c t="s">
        <v>27</v>
      </c>
    </row>
    <row r="169" spans="1:5" ht="12.75">
      <c r="A169" s="37" t="s">
        <v>55</v>
      </c>
      <c r="E169" s="38" t="s">
        <v>52</v>
      </c>
    </row>
    <row r="170" spans="1:5" ht="25.5">
      <c r="A170" s="44" t="s">
        <v>57</v>
      </c>
      <c r="E170" s="40" t="s">
        <v>1055</v>
      </c>
    </row>
    <row r="171" spans="1:16" ht="12.75">
      <c r="A171" s="26" t="s">
        <v>50</v>
      </c>
      <c s="31" t="s">
        <v>338</v>
      </c>
      <c s="31" t="s">
        <v>451</v>
      </c>
      <c s="26" t="s">
        <v>52</v>
      </c>
      <c s="32" t="s">
        <v>452</v>
      </c>
      <c s="33" t="s">
        <v>71</v>
      </c>
      <c s="34">
        <v>2</v>
      </c>
      <c s="35">
        <v>0</v>
      </c>
      <c s="36">
        <f>ROUND(ROUND(H171,2)*ROUND(G171,3),2)</f>
      </c>
      <c r="O171">
        <f>(I171*21)/100</f>
      </c>
      <c t="s">
        <v>27</v>
      </c>
    </row>
    <row r="172" spans="1:5" ht="12.75">
      <c r="A172" s="37" t="s">
        <v>55</v>
      </c>
      <c r="E172" s="38" t="s">
        <v>52</v>
      </c>
    </row>
    <row r="173" spans="1:5" ht="25.5">
      <c r="A173" s="39" t="s">
        <v>57</v>
      </c>
      <c r="E173" s="40" t="s">
        <v>1056</v>
      </c>
    </row>
    <row r="174" spans="1:18" ht="12.75" customHeight="1">
      <c r="A174" s="6" t="s">
        <v>48</v>
      </c>
      <c s="6"/>
      <c s="42" t="s">
        <v>44</v>
      </c>
      <c s="6"/>
      <c s="29" t="s">
        <v>93</v>
      </c>
      <c s="6"/>
      <c s="6"/>
      <c s="6"/>
      <c s="43">
        <f>0+Q174</f>
      </c>
      <c r="O174">
        <f>0+R174</f>
      </c>
      <c r="Q174">
        <f>0+I175+I178+I181+I184+I187+I190+I193+I196+I199+I202+I205+I208+I211+I214</f>
      </c>
      <c>
        <f>0+O175+O178+O181+O184+O187+O190+O193+O196+O199+O202+O205+O208+O211+O214</f>
      </c>
    </row>
    <row r="175" spans="1:16" ht="25.5">
      <c r="A175" s="26" t="s">
        <v>50</v>
      </c>
      <c s="31" t="s">
        <v>342</v>
      </c>
      <c s="31" t="s">
        <v>905</v>
      </c>
      <c s="26" t="s">
        <v>52</v>
      </c>
      <c s="32" t="s">
        <v>906</v>
      </c>
      <c s="33" t="s">
        <v>96</v>
      </c>
      <c s="34">
        <v>42</v>
      </c>
      <c s="35">
        <v>0</v>
      </c>
      <c s="36">
        <f>ROUND(ROUND(H175,2)*ROUND(G175,3),2)</f>
      </c>
      <c r="O175">
        <f>(I175*21)/100</f>
      </c>
      <c t="s">
        <v>27</v>
      </c>
    </row>
    <row r="176" spans="1:5" ht="12.75">
      <c r="A176" s="37" t="s">
        <v>55</v>
      </c>
      <c r="E176" s="38" t="s">
        <v>1057</v>
      </c>
    </row>
    <row r="177" spans="1:5" ht="25.5">
      <c r="A177" s="44" t="s">
        <v>57</v>
      </c>
      <c r="E177" s="40" t="s">
        <v>1058</v>
      </c>
    </row>
    <row r="178" spans="1:16" ht="12.75">
      <c r="A178" s="26" t="s">
        <v>50</v>
      </c>
      <c s="31" t="s">
        <v>345</v>
      </c>
      <c s="31" t="s">
        <v>909</v>
      </c>
      <c s="26" t="s">
        <v>52</v>
      </c>
      <c s="32" t="s">
        <v>910</v>
      </c>
      <c s="33" t="s">
        <v>96</v>
      </c>
      <c s="34">
        <v>28</v>
      </c>
      <c s="35">
        <v>0</v>
      </c>
      <c s="36">
        <f>ROUND(ROUND(H178,2)*ROUND(G178,3),2)</f>
      </c>
      <c r="O178">
        <f>(I178*21)/100</f>
      </c>
      <c t="s">
        <v>27</v>
      </c>
    </row>
    <row r="179" spans="1:5" ht="12.75">
      <c r="A179" s="37" t="s">
        <v>55</v>
      </c>
      <c r="E179" s="38" t="s">
        <v>911</v>
      </c>
    </row>
    <row r="180" spans="1:5" ht="25.5">
      <c r="A180" s="44" t="s">
        <v>57</v>
      </c>
      <c r="E180" s="40" t="s">
        <v>1059</v>
      </c>
    </row>
    <row r="181" spans="1:16" ht="25.5">
      <c r="A181" s="26" t="s">
        <v>50</v>
      </c>
      <c s="31" t="s">
        <v>350</v>
      </c>
      <c s="31" t="s">
        <v>913</v>
      </c>
      <c s="26" t="s">
        <v>52</v>
      </c>
      <c s="32" t="s">
        <v>914</v>
      </c>
      <c s="33" t="s">
        <v>71</v>
      </c>
      <c s="34">
        <v>8</v>
      </c>
      <c s="35">
        <v>0</v>
      </c>
      <c s="36">
        <f>ROUND(ROUND(H181,2)*ROUND(G181,3),2)</f>
      </c>
      <c r="O181">
        <f>(I181*21)/100</f>
      </c>
      <c t="s">
        <v>27</v>
      </c>
    </row>
    <row r="182" spans="1:5" ht="12.75">
      <c r="A182" s="37" t="s">
        <v>55</v>
      </c>
      <c r="E182" s="38" t="s">
        <v>1060</v>
      </c>
    </row>
    <row r="183" spans="1:5" ht="12.75">
      <c r="A183" s="44" t="s">
        <v>57</v>
      </c>
      <c r="E183" s="40" t="s">
        <v>52</v>
      </c>
    </row>
    <row r="184" spans="1:16" ht="12.75">
      <c r="A184" s="26" t="s">
        <v>50</v>
      </c>
      <c s="31" t="s">
        <v>355</v>
      </c>
      <c s="31" t="s">
        <v>915</v>
      </c>
      <c s="26" t="s">
        <v>52</v>
      </c>
      <c s="32" t="s">
        <v>916</v>
      </c>
      <c s="33" t="s">
        <v>71</v>
      </c>
      <c s="34">
        <v>6</v>
      </c>
      <c s="35">
        <v>0</v>
      </c>
      <c s="36">
        <f>ROUND(ROUND(H184,2)*ROUND(G184,3),2)</f>
      </c>
      <c r="O184">
        <f>(I184*21)/100</f>
      </c>
      <c t="s">
        <v>27</v>
      </c>
    </row>
    <row r="185" spans="1:5" ht="12.75">
      <c r="A185" s="37" t="s">
        <v>55</v>
      </c>
      <c r="E185" s="38" t="s">
        <v>52</v>
      </c>
    </row>
    <row r="186" spans="1:5" ht="25.5">
      <c r="A186" s="44" t="s">
        <v>57</v>
      </c>
      <c r="E186" s="40" t="s">
        <v>1061</v>
      </c>
    </row>
    <row r="187" spans="1:16" ht="12.75">
      <c r="A187" s="26" t="s">
        <v>50</v>
      </c>
      <c s="31" t="s">
        <v>359</v>
      </c>
      <c s="31" t="s">
        <v>918</v>
      </c>
      <c s="26" t="s">
        <v>52</v>
      </c>
      <c s="32" t="s">
        <v>919</v>
      </c>
      <c s="33" t="s">
        <v>71</v>
      </c>
      <c s="34">
        <v>2</v>
      </c>
      <c s="35">
        <v>0</v>
      </c>
      <c s="36">
        <f>ROUND(ROUND(H187,2)*ROUND(G187,3),2)</f>
      </c>
      <c r="O187">
        <f>(I187*21)/100</f>
      </c>
      <c t="s">
        <v>27</v>
      </c>
    </row>
    <row r="188" spans="1:5" ht="12.75">
      <c r="A188" s="37" t="s">
        <v>55</v>
      </c>
      <c r="E188" s="38" t="s">
        <v>52</v>
      </c>
    </row>
    <row r="189" spans="1:5" ht="12.75">
      <c r="A189" s="44" t="s">
        <v>57</v>
      </c>
      <c r="E189" s="40" t="s">
        <v>52</v>
      </c>
    </row>
    <row r="190" spans="1:16" ht="12.75">
      <c r="A190" s="26" t="s">
        <v>50</v>
      </c>
      <c s="31" t="s">
        <v>362</v>
      </c>
      <c s="31" t="s">
        <v>924</v>
      </c>
      <c s="26" t="s">
        <v>52</v>
      </c>
      <c s="32" t="s">
        <v>925</v>
      </c>
      <c s="33" t="s">
        <v>96</v>
      </c>
      <c s="34">
        <v>32.8</v>
      </c>
      <c s="35">
        <v>0</v>
      </c>
      <c s="36">
        <f>ROUND(ROUND(H190,2)*ROUND(G190,3),2)</f>
      </c>
      <c r="O190">
        <f>(I190*21)/100</f>
      </c>
      <c t="s">
        <v>27</v>
      </c>
    </row>
    <row r="191" spans="1:5" ht="12.75">
      <c r="A191" s="37" t="s">
        <v>55</v>
      </c>
      <c r="E191" s="38" t="s">
        <v>52</v>
      </c>
    </row>
    <row r="192" spans="1:5" ht="38.25">
      <c r="A192" s="44" t="s">
        <v>57</v>
      </c>
      <c r="E192" s="40" t="s">
        <v>1062</v>
      </c>
    </row>
    <row r="193" spans="1:16" ht="12.75">
      <c r="A193" s="26" t="s">
        <v>50</v>
      </c>
      <c s="31" t="s">
        <v>367</v>
      </c>
      <c s="31" t="s">
        <v>1063</v>
      </c>
      <c s="26" t="s">
        <v>52</v>
      </c>
      <c s="32" t="s">
        <v>1064</v>
      </c>
      <c s="33" t="s">
        <v>96</v>
      </c>
      <c s="34">
        <v>153</v>
      </c>
      <c s="35">
        <v>0</v>
      </c>
      <c s="36">
        <f>ROUND(ROUND(H193,2)*ROUND(G193,3),2)</f>
      </c>
      <c r="O193">
        <f>(I193*21)/100</f>
      </c>
      <c t="s">
        <v>27</v>
      </c>
    </row>
    <row r="194" spans="1:5" ht="25.5">
      <c r="A194" s="37" t="s">
        <v>55</v>
      </c>
      <c r="E194" s="38" t="s">
        <v>1065</v>
      </c>
    </row>
    <row r="195" spans="1:5" ht="38.25">
      <c r="A195" s="44" t="s">
        <v>57</v>
      </c>
      <c r="E195" s="40" t="s">
        <v>1066</v>
      </c>
    </row>
    <row r="196" spans="1:16" ht="12.75">
      <c r="A196" s="26" t="s">
        <v>50</v>
      </c>
      <c s="31" t="s">
        <v>370</v>
      </c>
      <c s="31" t="s">
        <v>1067</v>
      </c>
      <c s="26" t="s">
        <v>52</v>
      </c>
      <c s="32" t="s">
        <v>1068</v>
      </c>
      <c s="33" t="s">
        <v>96</v>
      </c>
      <c s="34">
        <v>33.6</v>
      </c>
      <c s="35">
        <v>0</v>
      </c>
      <c s="36">
        <f>ROUND(ROUND(H196,2)*ROUND(G196,3),2)</f>
      </c>
      <c r="O196">
        <f>(I196*21)/100</f>
      </c>
      <c t="s">
        <v>27</v>
      </c>
    </row>
    <row r="197" spans="1:5" ht="12.75">
      <c r="A197" s="37" t="s">
        <v>55</v>
      </c>
      <c r="E197" s="38" t="s">
        <v>52</v>
      </c>
    </row>
    <row r="198" spans="1:5" ht="38.25">
      <c r="A198" s="44" t="s">
        <v>57</v>
      </c>
      <c r="E198" s="40" t="s">
        <v>1069</v>
      </c>
    </row>
    <row r="199" spans="1:16" ht="12.75">
      <c r="A199" s="26" t="s">
        <v>50</v>
      </c>
      <c s="31" t="s">
        <v>375</v>
      </c>
      <c s="31" t="s">
        <v>927</v>
      </c>
      <c s="26" t="s">
        <v>52</v>
      </c>
      <c s="32" t="s">
        <v>928</v>
      </c>
      <c s="33" t="s">
        <v>82</v>
      </c>
      <c s="34">
        <v>0.095</v>
      </c>
      <c s="35">
        <v>0</v>
      </c>
      <c s="36">
        <f>ROUND(ROUND(H199,2)*ROUND(G199,3),2)</f>
      </c>
      <c r="O199">
        <f>(I199*21)/100</f>
      </c>
      <c t="s">
        <v>27</v>
      </c>
    </row>
    <row r="200" spans="1:5" ht="25.5">
      <c r="A200" s="37" t="s">
        <v>55</v>
      </c>
      <c r="E200" s="38" t="s">
        <v>929</v>
      </c>
    </row>
    <row r="201" spans="1:5" ht="89.25">
      <c r="A201" s="44" t="s">
        <v>57</v>
      </c>
      <c r="E201" s="40" t="s">
        <v>1070</v>
      </c>
    </row>
    <row r="202" spans="1:16" ht="12.75">
      <c r="A202" s="26" t="s">
        <v>50</v>
      </c>
      <c s="31" t="s">
        <v>379</v>
      </c>
      <c s="31" t="s">
        <v>1071</v>
      </c>
      <c s="26" t="s">
        <v>52</v>
      </c>
      <c s="32" t="s">
        <v>1072</v>
      </c>
      <c s="33" t="s">
        <v>96</v>
      </c>
      <c s="34">
        <v>13.2</v>
      </c>
      <c s="35">
        <v>0</v>
      </c>
      <c s="36">
        <f>ROUND(ROUND(H202,2)*ROUND(G202,3),2)</f>
      </c>
      <c r="O202">
        <f>(I202*21)/100</f>
      </c>
      <c t="s">
        <v>27</v>
      </c>
    </row>
    <row r="203" spans="1:5" ht="12.75">
      <c r="A203" s="37" t="s">
        <v>55</v>
      </c>
      <c r="E203" s="38" t="s">
        <v>52</v>
      </c>
    </row>
    <row r="204" spans="1:5" ht="25.5">
      <c r="A204" s="44" t="s">
        <v>57</v>
      </c>
      <c r="E204" s="40" t="s">
        <v>1073</v>
      </c>
    </row>
    <row r="205" spans="1:16" ht="12.75">
      <c r="A205" s="26" t="s">
        <v>50</v>
      </c>
      <c s="31" t="s">
        <v>384</v>
      </c>
      <c s="31" t="s">
        <v>935</v>
      </c>
      <c s="26" t="s">
        <v>52</v>
      </c>
      <c s="32" t="s">
        <v>936</v>
      </c>
      <c s="33" t="s">
        <v>62</v>
      </c>
      <c s="34">
        <v>81.4</v>
      </c>
      <c s="35">
        <v>0</v>
      </c>
      <c s="36">
        <f>ROUND(ROUND(H205,2)*ROUND(G205,3),2)</f>
      </c>
      <c r="O205">
        <f>(I205*21)/100</f>
      </c>
      <c t="s">
        <v>27</v>
      </c>
    </row>
    <row r="206" spans="1:5" ht="12.75">
      <c r="A206" s="37" t="s">
        <v>55</v>
      </c>
      <c r="E206" s="38" t="s">
        <v>1074</v>
      </c>
    </row>
    <row r="207" spans="1:5" ht="25.5">
      <c r="A207" s="44" t="s">
        <v>57</v>
      </c>
      <c r="E207" s="40" t="s">
        <v>1075</v>
      </c>
    </row>
    <row r="208" spans="1:16" ht="12.75">
      <c r="A208" s="26" t="s">
        <v>50</v>
      </c>
      <c s="31" t="s">
        <v>389</v>
      </c>
      <c s="31" t="s">
        <v>670</v>
      </c>
      <c s="26" t="s">
        <v>52</v>
      </c>
      <c s="32" t="s">
        <v>671</v>
      </c>
      <c s="33" t="s">
        <v>82</v>
      </c>
      <c s="34">
        <v>47.256</v>
      </c>
      <c s="35">
        <v>0</v>
      </c>
      <c s="36">
        <f>ROUND(ROUND(H208,2)*ROUND(G208,3),2)</f>
      </c>
      <c r="O208">
        <f>(I208*21)/100</f>
      </c>
      <c t="s">
        <v>27</v>
      </c>
    </row>
    <row r="209" spans="1:5" ht="25.5">
      <c r="A209" s="37" t="s">
        <v>55</v>
      </c>
      <c r="E209" s="38" t="s">
        <v>117</v>
      </c>
    </row>
    <row r="210" spans="1:5" ht="76.5">
      <c r="A210" s="44" t="s">
        <v>57</v>
      </c>
      <c r="E210" s="40" t="s">
        <v>1076</v>
      </c>
    </row>
    <row r="211" spans="1:16" ht="12.75">
      <c r="A211" s="26" t="s">
        <v>50</v>
      </c>
      <c s="31" t="s">
        <v>394</v>
      </c>
      <c s="31" t="s">
        <v>1077</v>
      </c>
      <c s="26" t="s">
        <v>52</v>
      </c>
      <c s="32" t="s">
        <v>1078</v>
      </c>
      <c s="33" t="s">
        <v>54</v>
      </c>
      <c s="34">
        <v>1.8</v>
      </c>
      <c s="35">
        <v>0</v>
      </c>
      <c s="36">
        <f>ROUND(ROUND(H211,2)*ROUND(G211,3),2)</f>
      </c>
      <c r="O211">
        <f>(I211*21)/100</f>
      </c>
      <c t="s">
        <v>27</v>
      </c>
    </row>
    <row r="212" spans="1:5" ht="25.5">
      <c r="A212" s="37" t="s">
        <v>55</v>
      </c>
      <c r="E212" s="38" t="s">
        <v>1079</v>
      </c>
    </row>
    <row r="213" spans="1:5" ht="51">
      <c r="A213" s="44" t="s">
        <v>57</v>
      </c>
      <c r="E213" s="40" t="s">
        <v>1080</v>
      </c>
    </row>
    <row r="214" spans="1:16" ht="12.75">
      <c r="A214" s="26" t="s">
        <v>50</v>
      </c>
      <c s="31" t="s">
        <v>398</v>
      </c>
      <c s="31" t="s">
        <v>943</v>
      </c>
      <c s="26" t="s">
        <v>52</v>
      </c>
      <c s="32" t="s">
        <v>944</v>
      </c>
      <c s="33" t="s">
        <v>62</v>
      </c>
      <c s="34">
        <v>121.03</v>
      </c>
      <c s="35">
        <v>0</v>
      </c>
      <c s="36">
        <f>ROUND(ROUND(H214,2)*ROUND(G214,3),2)</f>
      </c>
      <c r="O214">
        <f>(I214*21)/100</f>
      </c>
      <c t="s">
        <v>27</v>
      </c>
    </row>
    <row r="215" spans="1:5" ht="12.75">
      <c r="A215" s="37" t="s">
        <v>55</v>
      </c>
      <c r="E215" s="38" t="s">
        <v>693</v>
      </c>
    </row>
    <row r="216" spans="1:5" ht="38.25">
      <c r="A216" s="39" t="s">
        <v>57</v>
      </c>
      <c r="E216" s="40" t="s">
        <v>1081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1082</v>
      </c>
      <c s="45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973</v>
      </c>
      <c s="1"/>
      <c s="14" t="s">
        <v>974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1082</v>
      </c>
      <c s="6"/>
      <c s="18" t="s">
        <v>1083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31</v>
      </c>
      <c s="27"/>
      <c s="29" t="s">
        <v>49</v>
      </c>
      <c s="27"/>
      <c s="27"/>
      <c s="27"/>
      <c s="30">
        <f>0+Q9</f>
      </c>
      <c r="O9">
        <f>0+R9</f>
      </c>
      <c r="Q9">
        <f>0+I10+I13+I16+I19+I22+I25+I28+I31+I34</f>
      </c>
      <c>
        <f>0+O10+O13+O16+O19+O22+O25+O28+O31+O34</f>
      </c>
    </row>
    <row r="10" spans="1:16" ht="12.75">
      <c r="A10" s="26" t="s">
        <v>50</v>
      </c>
      <c s="31" t="s">
        <v>33</v>
      </c>
      <c s="31" t="s">
        <v>51</v>
      </c>
      <c s="26" t="s">
        <v>949</v>
      </c>
      <c s="32" t="s">
        <v>53</v>
      </c>
      <c s="33" t="s">
        <v>54</v>
      </c>
      <c s="34">
        <v>2.784</v>
      </c>
      <c s="35">
        <v>0</v>
      </c>
      <c s="36">
        <f>ROUND(ROUND(H10,2)*ROUND(G10,3),2)</f>
      </c>
      <c r="O10">
        <f>(I10*21)/100</f>
      </c>
      <c t="s">
        <v>27</v>
      </c>
    </row>
    <row r="11" spans="1:5" ht="12.75">
      <c r="A11" s="37" t="s">
        <v>55</v>
      </c>
      <c r="E11" s="38" t="s">
        <v>950</v>
      </c>
    </row>
    <row r="12" spans="1:5" ht="12.75">
      <c r="A12" s="44" t="s">
        <v>57</v>
      </c>
      <c r="E12" s="40" t="s">
        <v>1085</v>
      </c>
    </row>
    <row r="13" spans="1:16" ht="12.75">
      <c r="A13" s="26" t="s">
        <v>50</v>
      </c>
      <c s="31" t="s">
        <v>27</v>
      </c>
      <c s="31" t="s">
        <v>952</v>
      </c>
      <c s="26" t="s">
        <v>52</v>
      </c>
      <c s="32" t="s">
        <v>953</v>
      </c>
      <c s="33" t="s">
        <v>511</v>
      </c>
      <c s="34">
        <v>1</v>
      </c>
      <c s="35">
        <v>0</v>
      </c>
      <c s="36">
        <f>ROUND(ROUND(H13,2)*ROUND(G13,3),2)</f>
      </c>
      <c r="O13">
        <f>(I13*21)/100</f>
      </c>
      <c t="s">
        <v>27</v>
      </c>
    </row>
    <row r="14" spans="1:5" ht="12.75">
      <c r="A14" s="37" t="s">
        <v>55</v>
      </c>
      <c r="E14" s="38" t="s">
        <v>954</v>
      </c>
    </row>
    <row r="15" spans="1:5" ht="12.75">
      <c r="A15" s="44" t="s">
        <v>57</v>
      </c>
      <c r="E15" s="40" t="s">
        <v>52</v>
      </c>
    </row>
    <row r="16" spans="1:16" ht="12.75">
      <c r="A16" s="26" t="s">
        <v>50</v>
      </c>
      <c s="31" t="s">
        <v>26</v>
      </c>
      <c s="31" t="s">
        <v>955</v>
      </c>
      <c s="26" t="s">
        <v>52</v>
      </c>
      <c s="32" t="s">
        <v>956</v>
      </c>
      <c s="33" t="s">
        <v>511</v>
      </c>
      <c s="34">
        <v>1</v>
      </c>
      <c s="35">
        <v>0</v>
      </c>
      <c s="36">
        <f>ROUND(ROUND(H16,2)*ROUND(G16,3),2)</f>
      </c>
      <c r="O16">
        <f>(I16*21)/100</f>
      </c>
      <c t="s">
        <v>27</v>
      </c>
    </row>
    <row r="17" spans="1:5" ht="12.75">
      <c r="A17" s="37" t="s">
        <v>55</v>
      </c>
      <c r="E17" s="38" t="s">
        <v>1086</v>
      </c>
    </row>
    <row r="18" spans="1:5" ht="12.75">
      <c r="A18" s="44" t="s">
        <v>57</v>
      </c>
      <c r="E18" s="40" t="s">
        <v>52</v>
      </c>
    </row>
    <row r="19" spans="1:16" ht="12.75">
      <c r="A19" s="26" t="s">
        <v>50</v>
      </c>
      <c s="31" t="s">
        <v>37</v>
      </c>
      <c s="31" t="s">
        <v>958</v>
      </c>
      <c s="26" t="s">
        <v>52</v>
      </c>
      <c s="32" t="s">
        <v>959</v>
      </c>
      <c s="33" t="s">
        <v>71</v>
      </c>
      <c s="34">
        <v>1</v>
      </c>
      <c s="35">
        <v>0</v>
      </c>
      <c s="36">
        <f>ROUND(ROUND(H19,2)*ROUND(G19,3),2)</f>
      </c>
      <c r="O19">
        <f>(I19*21)/100</f>
      </c>
      <c t="s">
        <v>27</v>
      </c>
    </row>
    <row r="20" spans="1:5" ht="12.75">
      <c r="A20" s="37" t="s">
        <v>55</v>
      </c>
      <c r="E20" s="38" t="s">
        <v>1087</v>
      </c>
    </row>
    <row r="21" spans="1:5" ht="12.75">
      <c r="A21" s="44" t="s">
        <v>57</v>
      </c>
      <c r="E21" s="40" t="s">
        <v>52</v>
      </c>
    </row>
    <row r="22" spans="1:16" ht="12.75">
      <c r="A22" s="26" t="s">
        <v>50</v>
      </c>
      <c s="31" t="s">
        <v>39</v>
      </c>
      <c s="31" t="s">
        <v>961</v>
      </c>
      <c s="26" t="s">
        <v>52</v>
      </c>
      <c s="32" t="s">
        <v>962</v>
      </c>
      <c s="33" t="s">
        <v>511</v>
      </c>
      <c s="34">
        <v>1</v>
      </c>
      <c s="35">
        <v>0</v>
      </c>
      <c s="36">
        <f>ROUND(ROUND(H22,2)*ROUND(G22,3),2)</f>
      </c>
      <c r="O22">
        <f>(I22*21)/100</f>
      </c>
      <c t="s">
        <v>27</v>
      </c>
    </row>
    <row r="23" spans="1:5" ht="12.75">
      <c r="A23" s="37" t="s">
        <v>55</v>
      </c>
      <c r="E23" s="38" t="s">
        <v>1087</v>
      </c>
    </row>
    <row r="24" spans="1:5" ht="12.75">
      <c r="A24" s="44" t="s">
        <v>57</v>
      </c>
      <c r="E24" s="40" t="s">
        <v>52</v>
      </c>
    </row>
    <row r="25" spans="1:16" ht="12.75">
      <c r="A25" s="26" t="s">
        <v>50</v>
      </c>
      <c s="31" t="s">
        <v>41</v>
      </c>
      <c s="31" t="s">
        <v>963</v>
      </c>
      <c s="26" t="s">
        <v>52</v>
      </c>
      <c s="32" t="s">
        <v>964</v>
      </c>
      <c s="33" t="s">
        <v>511</v>
      </c>
      <c s="34">
        <v>1</v>
      </c>
      <c s="35">
        <v>0</v>
      </c>
      <c s="36">
        <f>ROUND(ROUND(H25,2)*ROUND(G25,3),2)</f>
      </c>
      <c r="O25">
        <f>(I25*21)/100</f>
      </c>
      <c t="s">
        <v>27</v>
      </c>
    </row>
    <row r="26" spans="1:5" ht="25.5">
      <c r="A26" s="37" t="s">
        <v>55</v>
      </c>
      <c r="E26" s="38" t="s">
        <v>1088</v>
      </c>
    </row>
    <row r="27" spans="1:5" ht="12.75">
      <c r="A27" s="44" t="s">
        <v>57</v>
      </c>
      <c r="E27" s="40" t="s">
        <v>52</v>
      </c>
    </row>
    <row r="28" spans="1:16" ht="12.75">
      <c r="A28" s="26" t="s">
        <v>50</v>
      </c>
      <c s="31" t="s">
        <v>79</v>
      </c>
      <c s="31" t="s">
        <v>966</v>
      </c>
      <c s="26" t="s">
        <v>52</v>
      </c>
      <c s="32" t="s">
        <v>967</v>
      </c>
      <c s="33" t="s">
        <v>71</v>
      </c>
      <c s="34">
        <v>1</v>
      </c>
      <c s="35">
        <v>0</v>
      </c>
      <c s="36">
        <f>ROUND(ROUND(H28,2)*ROUND(G28,3),2)</f>
      </c>
      <c r="O28">
        <f>(I28*21)/100</f>
      </c>
      <c t="s">
        <v>27</v>
      </c>
    </row>
    <row r="29" spans="1:5" ht="12.75">
      <c r="A29" s="37" t="s">
        <v>55</v>
      </c>
      <c r="E29" s="38" t="s">
        <v>1087</v>
      </c>
    </row>
    <row r="30" spans="1:5" ht="12.75">
      <c r="A30" s="44" t="s">
        <v>57</v>
      </c>
      <c r="E30" s="40" t="s">
        <v>52</v>
      </c>
    </row>
    <row r="31" spans="1:16" ht="12.75">
      <c r="A31" s="26" t="s">
        <v>50</v>
      </c>
      <c s="31" t="s">
        <v>85</v>
      </c>
      <c s="31" t="s">
        <v>968</v>
      </c>
      <c s="26" t="s">
        <v>52</v>
      </c>
      <c s="32" t="s">
        <v>969</v>
      </c>
      <c s="33" t="s">
        <v>511</v>
      </c>
      <c s="34">
        <v>1</v>
      </c>
      <c s="35">
        <v>0</v>
      </c>
      <c s="36">
        <f>ROUND(ROUND(H31,2)*ROUND(G31,3),2)</f>
      </c>
      <c r="O31">
        <f>(I31*21)/100</f>
      </c>
      <c t="s">
        <v>27</v>
      </c>
    </row>
    <row r="32" spans="1:5" ht="25.5">
      <c r="A32" s="37" t="s">
        <v>55</v>
      </c>
      <c r="E32" s="38" t="s">
        <v>1089</v>
      </c>
    </row>
    <row r="33" spans="1:5" ht="12.75">
      <c r="A33" s="44" t="s">
        <v>57</v>
      </c>
      <c r="E33" s="40" t="s">
        <v>52</v>
      </c>
    </row>
    <row r="34" spans="1:16" ht="12.75">
      <c r="A34" s="26" t="s">
        <v>50</v>
      </c>
      <c s="31" t="s">
        <v>44</v>
      </c>
      <c s="31" t="s">
        <v>971</v>
      </c>
      <c s="26" t="s">
        <v>52</v>
      </c>
      <c s="32" t="s">
        <v>972</v>
      </c>
      <c s="33" t="s">
        <v>511</v>
      </c>
      <c s="34">
        <v>1</v>
      </c>
      <c s="35">
        <v>0</v>
      </c>
      <c s="36">
        <f>ROUND(ROUND(H34,2)*ROUND(G34,3),2)</f>
      </c>
      <c r="O34">
        <f>(I34*21)/100</f>
      </c>
      <c t="s">
        <v>27</v>
      </c>
    </row>
    <row r="35" spans="1:5" ht="12.75">
      <c r="A35" s="37" t="s">
        <v>55</v>
      </c>
      <c r="E35" s="38" t="s">
        <v>1087</v>
      </c>
    </row>
    <row r="36" spans="1:5" ht="12.75">
      <c r="A36" s="39" t="s">
        <v>57</v>
      </c>
      <c r="E36" s="40" t="s">
        <v>52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